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1112"/>
  </bookViews>
  <sheets>
    <sheet name="Xbar-R" sheetId="1" r:id="rId1"/>
    <sheet name="K係數" sheetId="2" r:id="rId2"/>
    <sheet name="Minitab" sheetId="3" r:id="rId3"/>
    <sheet name="ANOVA解說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4" l="1"/>
  <c r="M14" i="4"/>
  <c r="M13" i="4"/>
  <c r="I36" i="3"/>
  <c r="G46" i="3"/>
  <c r="G13" i="3"/>
  <c r="G5" i="3"/>
  <c r="B3" i="3"/>
  <c r="D32" i="2"/>
  <c r="D31" i="2"/>
  <c r="X24" i="2"/>
  <c r="E18" i="2"/>
  <c r="E17" i="2"/>
  <c r="D9" i="2"/>
  <c r="D8" i="2"/>
  <c r="P16" i="1"/>
  <c r="O16" i="1"/>
  <c r="N16" i="1"/>
  <c r="J16" i="1"/>
  <c r="I16" i="1"/>
  <c r="E16" i="1"/>
  <c r="D16" i="1"/>
  <c r="P15" i="1"/>
  <c r="O15" i="1"/>
  <c r="N15" i="1"/>
  <c r="J15" i="1"/>
  <c r="I15" i="1"/>
  <c r="E15" i="1"/>
  <c r="D15" i="1"/>
  <c r="P14" i="1"/>
  <c r="O14" i="1"/>
  <c r="N14" i="1"/>
  <c r="J14" i="1"/>
  <c r="I14" i="1"/>
  <c r="E14" i="1"/>
  <c r="D14" i="1"/>
  <c r="P13" i="1"/>
  <c r="O13" i="1"/>
  <c r="N13" i="1"/>
  <c r="J13" i="1"/>
  <c r="I13" i="1"/>
  <c r="E13" i="1"/>
  <c r="D13" i="1"/>
  <c r="P12" i="1"/>
  <c r="O12" i="1"/>
  <c r="N12" i="1"/>
  <c r="J12" i="1"/>
  <c r="I12" i="1"/>
  <c r="E12" i="1"/>
  <c r="D12" i="1"/>
  <c r="P11" i="1"/>
  <c r="O11" i="1"/>
  <c r="N11" i="1"/>
  <c r="J11" i="1"/>
  <c r="I11" i="1"/>
  <c r="E11" i="1"/>
  <c r="D11" i="1"/>
  <c r="P10" i="1"/>
  <c r="O10" i="1"/>
  <c r="N10" i="1"/>
  <c r="J10" i="1"/>
  <c r="I10" i="1"/>
  <c r="E10" i="1"/>
  <c r="D10" i="1"/>
  <c r="P9" i="1"/>
  <c r="O9" i="1"/>
  <c r="N9" i="1"/>
  <c r="J9" i="1"/>
  <c r="I9" i="1"/>
  <c r="E9" i="1"/>
  <c r="D9" i="1"/>
  <c r="P8" i="1"/>
  <c r="O8" i="1"/>
  <c r="N8" i="1"/>
  <c r="J8" i="1"/>
  <c r="I8" i="1"/>
  <c r="E8" i="1"/>
  <c r="D8" i="1"/>
  <c r="P7" i="1"/>
  <c r="O7" i="1"/>
  <c r="N7" i="1"/>
  <c r="J7" i="1"/>
  <c r="J18" i="1" s="1"/>
  <c r="I7" i="1"/>
  <c r="E7" i="1"/>
  <c r="E18" i="1" s="1"/>
  <c r="D7" i="1"/>
  <c r="O18" i="1" l="1"/>
  <c r="P19" i="1"/>
  <c r="P22" i="1" s="1"/>
  <c r="N18" i="1"/>
  <c r="D18" i="1"/>
  <c r="I18" i="1"/>
  <c r="E22" i="1"/>
  <c r="G22" i="1" s="1"/>
  <c r="I41" i="1" s="1"/>
  <c r="D22" i="1" l="1"/>
  <c r="D41" i="1" s="1"/>
  <c r="C45" i="1" s="1"/>
</calcChain>
</file>

<file path=xl/sharedStrings.xml><?xml version="1.0" encoding="utf-8"?>
<sst xmlns="http://schemas.openxmlformats.org/spreadsheetml/2006/main" count="97" uniqueCount="75">
  <si>
    <r>
      <rPr>
        <sz val="12"/>
        <rFont val="標楷體"/>
        <family val="4"/>
        <charset val="136"/>
      </rPr>
      <t>本教材說明如何利用</t>
    </r>
    <r>
      <rPr>
        <sz val="12"/>
        <rFont val="Times New Roman"/>
        <family val="1"/>
      </rPr>
      <t xml:space="preserve"> Excel </t>
    </r>
    <r>
      <rPr>
        <sz val="12"/>
        <rFont val="標楷體"/>
        <family val="4"/>
        <charset val="136"/>
      </rPr>
      <t>進行</t>
    </r>
    <r>
      <rPr>
        <sz val="12"/>
        <rFont val="Times New Roman"/>
        <family val="1"/>
      </rPr>
      <t xml:space="preserve"> gage R&amp;R</t>
    </r>
    <r>
      <rPr>
        <sz val="12"/>
        <rFont val="標楷體"/>
        <family val="4"/>
        <charset val="136"/>
      </rPr>
      <t>。另外，由於</t>
    </r>
    <r>
      <rPr>
        <sz val="12"/>
        <rFont val="Times New Roman"/>
        <family val="1"/>
      </rPr>
      <t xml:space="preserve"> Minitab </t>
    </r>
    <r>
      <rPr>
        <sz val="12"/>
        <rFont val="標楷體"/>
        <family val="4"/>
        <charset val="136"/>
      </rPr>
      <t>在新的版本中 (17版以後)，使用較為精準之</t>
    </r>
    <r>
      <rPr>
        <sz val="12"/>
        <rFont val="Times New Roman"/>
        <family val="1"/>
      </rPr>
      <t xml:space="preserve"> d2* </t>
    </r>
    <r>
      <rPr>
        <sz val="12"/>
        <rFont val="標楷體"/>
        <family val="4"/>
        <charset val="136"/>
      </rPr>
      <t>係數，因此，使用新版</t>
    </r>
    <r>
      <rPr>
        <sz val="12"/>
        <rFont val="Times New Roman"/>
        <family val="1"/>
      </rPr>
      <t xml:space="preserve"> Minitab </t>
    </r>
    <r>
      <rPr>
        <sz val="12"/>
        <rFont val="標楷體"/>
        <family val="4"/>
        <charset val="136"/>
      </rPr>
      <t>得到的結果會與課本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第六版</t>
    </r>
    <r>
      <rPr>
        <sz val="12"/>
        <rFont val="Times New Roman"/>
        <family val="1"/>
      </rPr>
      <t xml:space="preserve">) </t>
    </r>
    <r>
      <rPr>
        <sz val="12"/>
        <rFont val="標楷體"/>
        <family val="4"/>
        <charset val="136"/>
      </rPr>
      <t>有些許差異。</t>
    </r>
    <phoneticPr fontId="4" type="noConversion"/>
  </si>
  <si>
    <t>A</t>
  </si>
  <si>
    <t>average(A)</t>
    <phoneticPr fontId="4" type="noConversion"/>
  </si>
  <si>
    <t>R(A)</t>
    <phoneticPr fontId="4" type="noConversion"/>
  </si>
  <si>
    <t>B</t>
  </si>
  <si>
    <t>average(B)</t>
    <phoneticPr fontId="4" type="noConversion"/>
  </si>
  <si>
    <t>R(B)</t>
    <phoneticPr fontId="4" type="noConversion"/>
  </si>
  <si>
    <t>C</t>
  </si>
  <si>
    <t>average(C)</t>
    <phoneticPr fontId="4" type="noConversion"/>
  </si>
  <si>
    <t>R(C)</t>
    <phoneticPr fontId="4" type="noConversion"/>
  </si>
  <si>
    <t>Part(average)</t>
    <phoneticPr fontId="4" type="noConversion"/>
  </si>
  <si>
    <t>xdbar(A)</t>
    <phoneticPr fontId="4" type="noConversion"/>
  </si>
  <si>
    <t>rbar(A)</t>
    <phoneticPr fontId="4" type="noConversion"/>
  </si>
  <si>
    <t>xdbar(B)</t>
    <phoneticPr fontId="4" type="noConversion"/>
  </si>
  <si>
    <t>rbar(B)</t>
    <phoneticPr fontId="4" type="noConversion"/>
  </si>
  <si>
    <t>xdbar(C)</t>
    <phoneticPr fontId="4" type="noConversion"/>
  </si>
  <si>
    <t>rbar(C)</t>
    <phoneticPr fontId="4" type="noConversion"/>
  </si>
  <si>
    <t>Rp</t>
    <phoneticPr fontId="4" type="noConversion"/>
  </si>
  <si>
    <t>R(xdbar)</t>
    <phoneticPr fontId="4" type="noConversion"/>
  </si>
  <si>
    <t>Rdbar</t>
    <phoneticPr fontId="4" type="noConversion"/>
  </si>
  <si>
    <r>
      <t>sigma(</t>
    </r>
    <r>
      <rPr>
        <sz val="12"/>
        <rFont val="新細明體"/>
        <family val="1"/>
        <charset val="136"/>
      </rPr>
      <t>再現性</t>
    </r>
    <r>
      <rPr>
        <sz val="12"/>
        <rFont val="Courier New"/>
        <family val="3"/>
      </rPr>
      <t>)</t>
    </r>
    <phoneticPr fontId="4" type="noConversion"/>
  </si>
  <si>
    <t>sigma(part)</t>
    <phoneticPr fontId="4" type="noConversion"/>
  </si>
  <si>
    <r>
      <t>sigma(</t>
    </r>
    <r>
      <rPr>
        <sz val="12"/>
        <rFont val="新細明體"/>
        <family val="1"/>
        <charset val="136"/>
      </rPr>
      <t>再生性</t>
    </r>
    <r>
      <rPr>
        <sz val="12"/>
        <rFont val="Courier New"/>
        <family val="3"/>
      </rPr>
      <t>)</t>
    </r>
    <phoneticPr fontId="4" type="noConversion"/>
  </si>
  <si>
    <t xml:space="preserve">                                Study Var  %Study Var  %Tolerance</t>
  </si>
  <si>
    <t>Source             StdDev (SD)   (6 × SD)       (%SV)  (SV/Toler)</t>
  </si>
  <si>
    <t>Total Gage R&amp;R         0.25832    1.54994       23.85        9.69</t>
  </si>
  <si>
    <t xml:space="preserve">  Repeatability        0.15696    0.94176       14.49        5.89</t>
  </si>
  <si>
    <t xml:space="preserve">  Reproducibility      0.20517    1.23102       18.94        7.69</t>
  </si>
  <si>
    <t>Part-To-Part           1.05203    6.31216       97.12       39.45</t>
  </si>
  <si>
    <t>Total Variation        1.08328    6.49967      100.00       40.62</t>
  </si>
  <si>
    <r>
      <t>在實務應用中，有些表單使用</t>
    </r>
    <r>
      <rPr>
        <sz val="16"/>
        <rFont val="Times New Roman"/>
        <family val="1"/>
      </rPr>
      <t xml:space="preserve"> K </t>
    </r>
    <r>
      <rPr>
        <sz val="16"/>
        <rFont val="細明體"/>
        <family val="3"/>
        <charset val="136"/>
      </rPr>
      <t>係數，這些係數說明如下：</t>
    </r>
    <phoneticPr fontId="4" type="noConversion"/>
  </si>
  <si>
    <t xml:space="preserve">Gage R&amp;R Study - XBar/R Method </t>
  </si>
  <si>
    <t xml:space="preserve">                            %Contribution</t>
  </si>
  <si>
    <t>Source             VarComp   (of VarComp)</t>
  </si>
  <si>
    <t>Total Gage R&amp;R     0.06673           5.69</t>
  </si>
  <si>
    <t xml:space="preserve">  Repeatability    0.02464           2.10</t>
  </si>
  <si>
    <t xml:space="preserve">  Reproducibility  0.04209           3.59</t>
  </si>
  <si>
    <t>Part-To-Part       1.10676          94.31</t>
  </si>
  <si>
    <t>Total Variation    1.17349         100.00</t>
  </si>
  <si>
    <t>Process tolerance = 16</t>
  </si>
  <si>
    <t>Number of Distinct Categories = 5</t>
  </si>
  <si>
    <t xml:space="preserve">Gage R&amp;R Study - ANOVA Method </t>
  </si>
  <si>
    <t xml:space="preserve"> </t>
  </si>
  <si>
    <t xml:space="preserve">Two-Way ANOVA Table With Interaction </t>
  </si>
  <si>
    <t>Source           DF       SS       MS        F      P</t>
  </si>
  <si>
    <t>Part              9  78.5755  8.73061  86.8817  0.000</t>
  </si>
  <si>
    <t>Operator          2   2.7536  1.37681  13.7012  0.000</t>
  </si>
  <si>
    <t>Part * Operator  18   1.8088  0.10049   4.4385  0.000</t>
  </si>
  <si>
    <t>Repeatability    60   1.3584  0.02264</t>
  </si>
  <si>
    <t>Total            89  84.4963</t>
  </si>
  <si>
    <t>α to remove interaction term = 0.05</t>
  </si>
  <si>
    <t xml:space="preserve">Gage R&amp;R </t>
  </si>
  <si>
    <t>Total Gage R&amp;R     0.09113           8.68</t>
  </si>
  <si>
    <t xml:space="preserve">  Repeatability    0.02264           2.16</t>
  </si>
  <si>
    <t xml:space="preserve">  Reproducibility  0.06849           6.52</t>
  </si>
  <si>
    <t xml:space="preserve">    Operator       0.04254           4.05</t>
  </si>
  <si>
    <t xml:space="preserve">    Operator*Part  0.02595           2.47</t>
  </si>
  <si>
    <t>Part-To-Part       0.95890          91.32</t>
  </si>
  <si>
    <t>Total Variation    1.05004         100.00</t>
  </si>
  <si>
    <t>Total Gage R&amp;R         0.30188    1.81130       29.46       11.32</t>
  </si>
  <si>
    <t xml:space="preserve">  Repeatability        0.15047    0.90280       14.68        5.64</t>
  </si>
  <si>
    <t xml:space="preserve">  Reproducibility      0.26171    1.57028       25.54        9.81</t>
  </si>
  <si>
    <t xml:space="preserve">    Operator           0.20626    1.23757       20.13        7.73</t>
  </si>
  <si>
    <t xml:space="preserve">    Operator*Part      0.16109    0.96653       15.72        6.04</t>
  </si>
  <si>
    <t>Part-To-Part           0.97924    5.87541       95.56       36.72</t>
  </si>
  <si>
    <t>Total Variation        1.02471    6.14828      100.00       38.43</t>
  </si>
  <si>
    <t>Number of Distinct Categories = 4</t>
  </si>
  <si>
    <t>SS: sum of squares</t>
    <phoneticPr fontId="3" type="noConversion"/>
  </si>
  <si>
    <t>MS: mean square</t>
    <phoneticPr fontId="3" type="noConversion"/>
  </si>
  <si>
    <t>DF: degrees of freedom</t>
    <phoneticPr fontId="3" type="noConversion"/>
  </si>
  <si>
    <t>MS=SS/DF</t>
    <phoneticPr fontId="3" type="noConversion"/>
  </si>
  <si>
    <t>F(part*operator)=MS(part*operator)/MS(repeatability)</t>
    <phoneticPr fontId="3" type="noConversion"/>
  </si>
  <si>
    <t>F(part)=MS(part)/MS(part*operator)</t>
    <phoneticPr fontId="3" type="noConversion"/>
  </si>
  <si>
    <t>F(operator)=MS(operator)/MS(part*operator)</t>
    <phoneticPr fontId="3" type="noConversion"/>
  </si>
  <si>
    <t>作者:元智大學 鄭春生教授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</si>
</sst>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0"/>
  </numFmts>
  <fonts count="13">
    <font>
      <sz val="12"/>
      <color theme="1"/>
      <name val="Courier New"/>
      <family val="2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9"/>
      <name val="Courier New"/>
      <family val="2"/>
      <charset val="136"/>
    </font>
    <font>
      <sz val="9"/>
      <name val="新細明體"/>
      <family val="1"/>
      <charset val="136"/>
    </font>
    <font>
      <sz val="12"/>
      <name val="Courier New"/>
      <family val="3"/>
    </font>
    <font>
      <sz val="10"/>
      <name val="Courier New"/>
      <family val="3"/>
    </font>
    <font>
      <sz val="12"/>
      <name val="新細明體"/>
      <family val="1"/>
      <charset val="136"/>
    </font>
    <font>
      <sz val="16"/>
      <name val="細明體"/>
      <family val="3"/>
      <charset val="136"/>
    </font>
    <font>
      <sz val="16"/>
      <name val="Times New Roman"/>
      <family val="1"/>
    </font>
    <font>
      <b/>
      <sz val="12"/>
      <name val="Courier New"/>
      <family val="3"/>
    </font>
    <font>
      <b/>
      <sz val="12"/>
      <color theme="1"/>
      <name val="Courier New"/>
      <family val="3"/>
    </font>
    <font>
      <sz val="14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2" borderId="0" xfId="0" applyFont="1" applyFill="1" applyAlignment="1"/>
    <xf numFmtId="0" fontId="5" fillId="0" borderId="0" xfId="0" applyFont="1" applyAlignment="1"/>
    <xf numFmtId="0" fontId="6" fillId="0" borderId="0" xfId="0" applyFont="1" applyAlignment="1"/>
    <xf numFmtId="0" fontId="5" fillId="3" borderId="0" xfId="0" applyFont="1" applyFill="1">
      <alignment vertical="center"/>
    </xf>
    <xf numFmtId="0" fontId="5" fillId="4" borderId="0" xfId="0" applyFont="1" applyFill="1" applyAlignment="1"/>
    <xf numFmtId="0" fontId="5" fillId="0" borderId="0" xfId="0" applyFont="1" applyFill="1">
      <alignment vertical="center"/>
    </xf>
    <xf numFmtId="0" fontId="5" fillId="5" borderId="0" xfId="0" applyFont="1" applyFill="1">
      <alignment vertical="center"/>
    </xf>
    <xf numFmtId="0" fontId="5" fillId="6" borderId="0" xfId="0" applyFont="1" applyFill="1">
      <alignment vertical="center"/>
    </xf>
    <xf numFmtId="0" fontId="5" fillId="5" borderId="0" xfId="0" applyFont="1" applyFill="1" applyAlignment="1"/>
    <xf numFmtId="0" fontId="5" fillId="6" borderId="0" xfId="0" applyFont="1" applyFill="1" applyAlignment="1"/>
    <xf numFmtId="0" fontId="5" fillId="7" borderId="0" xfId="0" applyFont="1" applyFill="1">
      <alignment vertical="center"/>
    </xf>
    <xf numFmtId="176" fontId="5" fillId="7" borderId="0" xfId="0" applyNumberFormat="1" applyFont="1" applyFill="1">
      <alignment vertical="center"/>
    </xf>
    <xf numFmtId="176" fontId="5" fillId="0" borderId="0" xfId="0" applyNumberFormat="1" applyFont="1">
      <alignment vertical="center"/>
    </xf>
    <xf numFmtId="0" fontId="5" fillId="8" borderId="0" xfId="0" applyFont="1" applyFill="1">
      <alignment vertical="center"/>
    </xf>
    <xf numFmtId="0" fontId="5" fillId="8" borderId="0" xfId="0" applyFont="1" applyFill="1" applyAlignment="1">
      <alignment horizontal="right" vertical="center"/>
    </xf>
    <xf numFmtId="176" fontId="5" fillId="8" borderId="0" xfId="0" applyNumberFormat="1" applyFont="1" applyFill="1">
      <alignment vertical="center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2" fontId="5" fillId="9" borderId="0" xfId="0" applyNumberFormat="1" applyFont="1" applyFill="1">
      <alignment vertical="center"/>
    </xf>
    <xf numFmtId="0" fontId="5" fillId="9" borderId="0" xfId="0" applyFont="1" applyFill="1">
      <alignment vertical="center"/>
    </xf>
    <xf numFmtId="2" fontId="10" fillId="9" borderId="0" xfId="0" applyNumberFormat="1" applyFont="1" applyFill="1">
      <alignment vertical="center"/>
    </xf>
    <xf numFmtId="0" fontId="0" fillId="9" borderId="0" xfId="0" applyFill="1">
      <alignment vertical="center"/>
    </xf>
    <xf numFmtId="0" fontId="11" fillId="9" borderId="0" xfId="0" applyFont="1" applyFill="1">
      <alignment vertical="center"/>
    </xf>
    <xf numFmtId="0" fontId="1" fillId="0" borderId="0" xfId="0" applyFont="1" applyAlignment="1">
      <alignment horizontal="left" vertical="top" wrapText="1"/>
    </xf>
    <xf numFmtId="0" fontId="5" fillId="0" borderId="0" xfId="0" applyFont="1">
      <alignment vertical="center"/>
    </xf>
    <xf numFmtId="0" fontId="12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224788</xdr:colOff>
      <xdr:row>23</xdr:row>
      <xdr:rowOff>109855</xdr:rowOff>
    </xdr:from>
    <xdr:to>
      <xdr:col>4</xdr:col>
      <xdr:colOff>238124</xdr:colOff>
      <xdr:row>26</xdr:row>
      <xdr:rowOff>38182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93881FA3-8579-4831-8239-4D20409B0103}"/>
            </a:ext>
          </a:extLst>
        </xdr:cNvPr>
        <xdr:cNvSpPr>
          <a:spLocks noChangeArrowheads="1"/>
        </xdr:cNvSpPr>
      </xdr:nvSpPr>
      <xdr:spPr bwMode="auto">
        <a:xfrm rot="10800000">
          <a:off x="2348863" y="5024755"/>
          <a:ext cx="822961" cy="528402"/>
        </a:xfrm>
        <a:prstGeom prst="wedgeRectCallout">
          <a:avLst>
            <a:gd name="adj1" fmla="val -56451"/>
            <a:gd name="adj2" fmla="val 10516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所有全距的總平均</a:t>
          </a:r>
          <a:endParaRPr lang="zh-TW" altLang="en-US"/>
        </a:p>
      </xdr:txBody>
    </xdr:sp>
    <xdr:clientData/>
  </xdr:twoCellAnchor>
  <xdr:twoCellAnchor>
    <xdr:from>
      <xdr:col>5</xdr:col>
      <xdr:colOff>46355</xdr:colOff>
      <xdr:row>23</xdr:row>
      <xdr:rowOff>107950</xdr:rowOff>
    </xdr:from>
    <xdr:to>
      <xdr:col>7</xdr:col>
      <xdr:colOff>365264</xdr:colOff>
      <xdr:row>26</xdr:row>
      <xdr:rowOff>110006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7BE1AAD6-CF54-4235-A98B-8B3625914EE0}"/>
            </a:ext>
          </a:extLst>
        </xdr:cNvPr>
        <xdr:cNvSpPr>
          <a:spLocks noChangeArrowheads="1"/>
        </xdr:cNvSpPr>
      </xdr:nvSpPr>
      <xdr:spPr bwMode="auto">
        <a:xfrm rot="10800000">
          <a:off x="3665855" y="5022850"/>
          <a:ext cx="1757184" cy="602131"/>
        </a:xfrm>
        <a:prstGeom prst="wedgeRectCallout">
          <a:avLst>
            <a:gd name="adj1" fmla="val -13069"/>
            <a:gd name="adj2" fmla="val 9411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查表m=重複次數=3</a:t>
          </a:r>
        </a:p>
        <a:p>
          <a:pPr algn="l" rtl="0">
            <a:lnSpc>
              <a:spcPts val="1300"/>
            </a:lnSpc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        g=人數X物件數=30</a:t>
          </a:r>
        </a:p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        d2*=1.69</a:t>
          </a:r>
          <a:r>
            <a:rPr lang="en-US" altLang="zh-TW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257</a:t>
          </a:r>
          <a:endParaRPr lang="zh-TW" altLang="en-US"/>
        </a:p>
      </xdr:txBody>
    </xdr:sp>
    <xdr:clientData/>
  </xdr:twoCellAnchor>
  <xdr:twoCellAnchor>
    <xdr:from>
      <xdr:col>14</xdr:col>
      <xdr:colOff>103505</xdr:colOff>
      <xdr:row>24</xdr:row>
      <xdr:rowOff>90805</xdr:rowOff>
    </xdr:from>
    <xdr:to>
      <xdr:col>16</xdr:col>
      <xdr:colOff>65411</xdr:colOff>
      <xdr:row>27</xdr:row>
      <xdr:rowOff>117537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1CB9587B-67F0-452C-83F7-463257284B64}"/>
            </a:ext>
          </a:extLst>
        </xdr:cNvPr>
        <xdr:cNvSpPr>
          <a:spLocks noChangeArrowheads="1"/>
        </xdr:cNvSpPr>
      </xdr:nvSpPr>
      <xdr:spPr bwMode="auto">
        <a:xfrm rot="10800000">
          <a:off x="10247630" y="5205730"/>
          <a:ext cx="2076456" cy="626807"/>
        </a:xfrm>
        <a:prstGeom prst="wedgeRectCallout">
          <a:avLst>
            <a:gd name="adj1" fmla="val -7389"/>
            <a:gd name="adj2" fmla="val 12940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查表m=物件數=10</a:t>
          </a:r>
        </a:p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        g=1</a:t>
          </a:r>
        </a:p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        d2*=3.</a:t>
          </a:r>
          <a:r>
            <a:rPr lang="en-US" altLang="zh-TW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17905</a:t>
          </a:r>
          <a:endParaRPr lang="zh-TW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30</xdr:row>
          <xdr:rowOff>38100</xdr:rowOff>
        </xdr:from>
        <xdr:to>
          <xdr:col>10</xdr:col>
          <xdr:colOff>518160</xdr:colOff>
          <xdr:row>36</xdr:row>
          <xdr:rowOff>83820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301625</xdr:colOff>
      <xdr:row>41</xdr:row>
      <xdr:rowOff>165100</xdr:rowOff>
    </xdr:from>
    <xdr:to>
      <xdr:col>8</xdr:col>
      <xdr:colOff>119445</xdr:colOff>
      <xdr:row>46</xdr:row>
      <xdr:rowOff>79375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CEB203CA-4DE5-4BA7-85E8-A05D293D6683}"/>
            </a:ext>
          </a:extLst>
        </xdr:cNvPr>
        <xdr:cNvSpPr>
          <a:spLocks noChangeArrowheads="1"/>
        </xdr:cNvSpPr>
      </xdr:nvSpPr>
      <xdr:spPr bwMode="auto">
        <a:xfrm rot="10800000">
          <a:off x="3921125" y="8680450"/>
          <a:ext cx="1941895" cy="923925"/>
        </a:xfrm>
        <a:prstGeom prst="wedgeRectCallout">
          <a:avLst>
            <a:gd name="adj1" fmla="val 764"/>
            <a:gd name="adj2" fmla="val 17461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查表m=人數=3</a:t>
          </a:r>
        </a:p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        g=1</a:t>
          </a:r>
        </a:p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        d2*=1.91</a:t>
          </a:r>
          <a:r>
            <a:rPr lang="en-US" altLang="zh-TW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155</a:t>
          </a:r>
          <a:endParaRPr lang="zh-TW" altLang="en-US" sz="1200" b="0" i="0" u="none" strike="noStrike" baseline="0">
            <a:solidFill>
              <a:srgbClr val="000000"/>
            </a:solidFill>
            <a:latin typeface="新細明體"/>
            <a:ea typeface="新細明體"/>
          </a:endParaRPr>
        </a:p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第一個括號=0.</a:t>
          </a:r>
          <a:r>
            <a:rPr lang="en-US" altLang="zh-TW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20176</a:t>
          </a:r>
          <a:endParaRPr lang="zh-TW" altLang="en-US"/>
        </a:p>
      </xdr:txBody>
    </xdr:sp>
    <xdr:clientData/>
  </xdr:twoCellAnchor>
  <xdr:twoCellAnchor>
    <xdr:from>
      <xdr:col>9</xdr:col>
      <xdr:colOff>524509</xdr:colOff>
      <xdr:row>40</xdr:row>
      <xdr:rowOff>157480</xdr:rowOff>
    </xdr:from>
    <xdr:to>
      <xdr:col>11</xdr:col>
      <xdr:colOff>676274</xdr:colOff>
      <xdr:row>44</xdr:row>
      <xdr:rowOff>40096</xdr:rowOff>
    </xdr:to>
    <xdr:sp macro="" textlink="">
      <xdr:nvSpPr>
        <xdr:cNvPr id="7" name="AutoShape 8">
          <a:extLst>
            <a:ext uri="{FF2B5EF4-FFF2-40B4-BE49-F238E27FC236}">
              <a16:creationId xmlns:a16="http://schemas.microsoft.com/office/drawing/2014/main" id="{AFFF62CB-107E-4D7E-8FCA-62EACD9BE3FE}"/>
            </a:ext>
          </a:extLst>
        </xdr:cNvPr>
        <xdr:cNvSpPr>
          <a:spLocks noChangeArrowheads="1"/>
        </xdr:cNvSpPr>
      </xdr:nvSpPr>
      <xdr:spPr bwMode="auto">
        <a:xfrm rot="10800000">
          <a:off x="7058659" y="8472805"/>
          <a:ext cx="1523365" cy="682716"/>
        </a:xfrm>
        <a:prstGeom prst="wedgeRectCallout">
          <a:avLst>
            <a:gd name="adj1" fmla="val 40854"/>
            <a:gd name="adj2" fmla="val 20068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第二個括號=0.</a:t>
          </a:r>
          <a:r>
            <a:rPr lang="en-US" altLang="zh-TW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00082</a:t>
          </a:r>
          <a:endParaRPr lang="zh-TW" altLang="en-US" sz="1200" b="0" i="0" u="none" strike="noStrike" baseline="0">
            <a:solidFill>
              <a:srgbClr val="000000"/>
            </a:solidFill>
            <a:latin typeface="新細明體"/>
            <a:ea typeface="新細明體"/>
          </a:endParaRPr>
        </a:p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n=物件數</a:t>
          </a:r>
        </a:p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r=重複次數</a:t>
          </a:r>
          <a:endParaRPr lang="zh-TW" altLang="en-US"/>
        </a:p>
      </xdr:txBody>
    </xdr:sp>
    <xdr:clientData/>
  </xdr:twoCellAnchor>
  <xdr:twoCellAnchor>
    <xdr:from>
      <xdr:col>2</xdr:col>
      <xdr:colOff>161925</xdr:colOff>
      <xdr:row>45</xdr:row>
      <xdr:rowOff>19050</xdr:rowOff>
    </xdr:from>
    <xdr:to>
      <xdr:col>2</xdr:col>
      <xdr:colOff>514350</xdr:colOff>
      <xdr:row>51</xdr:row>
      <xdr:rowOff>95250</xdr:rowOff>
    </xdr:to>
    <xdr:cxnSp macro="">
      <xdr:nvCxnSpPr>
        <xdr:cNvPr id="8" name="直線單箭頭接點 7"/>
        <xdr:cNvCxnSpPr/>
      </xdr:nvCxnSpPr>
      <xdr:spPr bwMode="auto">
        <a:xfrm>
          <a:off x="1838325" y="9344025"/>
          <a:ext cx="352425" cy="1276350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arrow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19051</xdr:colOff>
      <xdr:row>36</xdr:row>
      <xdr:rowOff>66675</xdr:rowOff>
    </xdr:from>
    <xdr:to>
      <xdr:col>6</xdr:col>
      <xdr:colOff>323850</xdr:colOff>
      <xdr:row>39</xdr:row>
      <xdr:rowOff>180975</xdr:rowOff>
    </xdr:to>
    <xdr:cxnSp macro="">
      <xdr:nvCxnSpPr>
        <xdr:cNvPr id="9" name="直線單箭頭接點 8"/>
        <xdr:cNvCxnSpPr/>
      </xdr:nvCxnSpPr>
      <xdr:spPr bwMode="auto">
        <a:xfrm flipH="1">
          <a:off x="2952751" y="7581900"/>
          <a:ext cx="1676399" cy="714375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arrow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342900</xdr:colOff>
      <xdr:row>36</xdr:row>
      <xdr:rowOff>114300</xdr:rowOff>
    </xdr:from>
    <xdr:to>
      <xdr:col>8</xdr:col>
      <xdr:colOff>600075</xdr:colOff>
      <xdr:row>39</xdr:row>
      <xdr:rowOff>161925</xdr:rowOff>
    </xdr:to>
    <xdr:cxnSp macro="">
      <xdr:nvCxnSpPr>
        <xdr:cNvPr id="10" name="直線單箭頭接點 9"/>
        <xdr:cNvCxnSpPr/>
      </xdr:nvCxnSpPr>
      <xdr:spPr bwMode="auto">
        <a:xfrm flipH="1">
          <a:off x="6086475" y="7629525"/>
          <a:ext cx="257175" cy="647700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arrow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104772</xdr:colOff>
      <xdr:row>56</xdr:row>
      <xdr:rowOff>85724</xdr:rowOff>
    </xdr:from>
    <xdr:to>
      <xdr:col>4</xdr:col>
      <xdr:colOff>484567</xdr:colOff>
      <xdr:row>59</xdr:row>
      <xdr:rowOff>123825</xdr:rowOff>
    </xdr:to>
    <xdr:sp macro="" textlink="">
      <xdr:nvSpPr>
        <xdr:cNvPr id="11" name="AutoShape 7">
          <a:extLst>
            <a:ext uri="{FF2B5EF4-FFF2-40B4-BE49-F238E27FC236}">
              <a16:creationId xmlns:a16="http://schemas.microsoft.com/office/drawing/2014/main" id="{CEB203CA-4DE5-4BA7-85E8-A05D293D6683}"/>
            </a:ext>
          </a:extLst>
        </xdr:cNvPr>
        <xdr:cNvSpPr>
          <a:spLocks noChangeArrowheads="1"/>
        </xdr:cNvSpPr>
      </xdr:nvSpPr>
      <xdr:spPr bwMode="auto">
        <a:xfrm rot="10800000">
          <a:off x="1476372" y="11610974"/>
          <a:ext cx="1941895" cy="638176"/>
        </a:xfrm>
        <a:prstGeom prst="wedgeRectCallout">
          <a:avLst>
            <a:gd name="adj1" fmla="val 13517"/>
            <a:gd name="adj2" fmla="val 15722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如果 d2*=1.91</a:t>
          </a:r>
          <a:endParaRPr lang="en-US" altLang="zh-TW" sz="1200" b="0" i="0" u="none" strike="noStrike" baseline="0">
            <a:solidFill>
              <a:srgbClr val="000000"/>
            </a:solidFill>
            <a:latin typeface="新細明體"/>
            <a:ea typeface="新細明體"/>
          </a:endParaRPr>
        </a:p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則將得到 </a:t>
          </a:r>
          <a:r>
            <a:rPr lang="en-US" altLang="zh-TW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sigma</a:t>
          </a: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 </a:t>
          </a:r>
          <a:r>
            <a:rPr lang="en-US" altLang="zh-TW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(</a:t>
          </a: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再生性</a:t>
          </a:r>
          <a:r>
            <a:rPr lang="en-US" altLang="zh-TW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)</a:t>
          </a: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 </a:t>
          </a:r>
          <a:r>
            <a:rPr lang="en-US" altLang="zh-TW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=</a:t>
          </a: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 </a:t>
          </a:r>
          <a:r>
            <a:rPr lang="en-US" altLang="zh-TW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0.20534</a:t>
          </a: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 </a:t>
          </a:r>
          <a:r>
            <a:rPr lang="en-US" altLang="zh-TW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(</a:t>
          </a: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與課本相同</a:t>
          </a:r>
          <a:r>
            <a:rPr lang="en-US" altLang="zh-TW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)</a:t>
          </a:r>
          <a:endParaRPr lang="zh-TW" altLang="en-US"/>
        </a:p>
      </xdr:txBody>
    </xdr:sp>
    <xdr:clientData/>
  </xdr:twoCellAnchor>
  <xdr:twoCellAnchor>
    <xdr:from>
      <xdr:col>2</xdr:col>
      <xdr:colOff>733423</xdr:colOff>
      <xdr:row>1</xdr:row>
      <xdr:rowOff>704849</xdr:rowOff>
    </xdr:from>
    <xdr:to>
      <xdr:col>4</xdr:col>
      <xdr:colOff>638174</xdr:colOff>
      <xdr:row>3</xdr:row>
      <xdr:rowOff>47624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93881FA3-8579-4831-8239-4D20409B0103}"/>
            </a:ext>
          </a:extLst>
        </xdr:cNvPr>
        <xdr:cNvSpPr>
          <a:spLocks noChangeArrowheads="1"/>
        </xdr:cNvSpPr>
      </xdr:nvSpPr>
      <xdr:spPr bwMode="auto">
        <a:xfrm rot="10800000">
          <a:off x="2105023" y="704849"/>
          <a:ext cx="1466851" cy="247650"/>
        </a:xfrm>
        <a:prstGeom prst="wedgeRectCallout">
          <a:avLst>
            <a:gd name="adj1" fmla="val 31010"/>
            <a:gd name="adj2" fmla="val -20561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相當於</a:t>
          </a:r>
          <a:r>
            <a:rPr lang="en-US" altLang="zh-TW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Xbar-R</a:t>
          </a: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的計算方式</a:t>
          </a:r>
          <a:endParaRPr lang="zh-TW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409574</xdr:colOff>
      <xdr:row>15</xdr:row>
      <xdr:rowOff>69058</xdr:rowOff>
    </xdr:from>
    <xdr:to>
      <xdr:col>16</xdr:col>
      <xdr:colOff>757237</xdr:colOff>
      <xdr:row>32</xdr:row>
      <xdr:rowOff>183358</xdr:rowOff>
    </xdr:to>
    <xdr:pic>
      <xdr:nvPicPr>
        <xdr:cNvPr id="2" name="圖片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4" y="3193258"/>
          <a:ext cx="7053263" cy="3514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3</xdr:row>
      <xdr:rowOff>114300</xdr:rowOff>
    </xdr:from>
    <xdr:to>
      <xdr:col>2</xdr:col>
      <xdr:colOff>219075</xdr:colOff>
      <xdr:row>9</xdr:row>
      <xdr:rowOff>57149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64" t="5196" r="4385" b="7143"/>
        <a:stretch>
          <a:fillRect/>
        </a:stretch>
      </xdr:blipFill>
      <xdr:spPr bwMode="auto">
        <a:xfrm>
          <a:off x="142875" y="828675"/>
          <a:ext cx="1752600" cy="1142999"/>
        </a:xfrm>
        <a:prstGeom prst="rect">
          <a:avLst/>
        </a:prstGeom>
        <a:noFill/>
        <a:ln>
          <a:noFill/>
        </a:ln>
        <a:effectLst>
          <a:prstShdw prst="shdw17" dist="17961" dir="2700000">
            <a:srgbClr val="1F7A7A"/>
          </a:prstShdw>
        </a:effectLst>
        <a:extLst>
          <a:ext uri="{909E8E84-426E-40DD-AFC4-6F175D3DCCD1}">
            <a14:hiddenFill xmlns:a14="http://schemas.microsoft.com/office/drawing/2010/main">
              <a:solidFill>
                <a:srgbClr val="33CCCC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11</xdr:row>
      <xdr:rowOff>171450</xdr:rowOff>
    </xdr:from>
    <xdr:to>
      <xdr:col>3</xdr:col>
      <xdr:colOff>276225</xdr:colOff>
      <xdr:row>16</xdr:row>
      <xdr:rowOff>85724</xdr:rowOff>
    </xdr:to>
    <xdr:pic>
      <xdr:nvPicPr>
        <xdr:cNvPr id="4" name="圖片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765" t="46201" r="42505" b="47688"/>
        <a:stretch>
          <a:fillRect/>
        </a:stretch>
      </xdr:blipFill>
      <xdr:spPr bwMode="auto">
        <a:xfrm>
          <a:off x="142875" y="2562225"/>
          <a:ext cx="2647950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18</xdr:row>
      <xdr:rowOff>38100</xdr:rowOff>
    </xdr:from>
    <xdr:to>
      <xdr:col>2</xdr:col>
      <xdr:colOff>152400</xdr:colOff>
      <xdr:row>33</xdr:row>
      <xdr:rowOff>66676</xdr:rowOff>
    </xdr:to>
    <xdr:pic>
      <xdr:nvPicPr>
        <xdr:cNvPr id="5" name="圖片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92" t="55527" r="42422" b="22498"/>
        <a:stretch>
          <a:fillRect/>
        </a:stretch>
      </xdr:blipFill>
      <xdr:spPr bwMode="auto">
        <a:xfrm>
          <a:off x="228600" y="3762375"/>
          <a:ext cx="1600200" cy="3028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2264</xdr:colOff>
      <xdr:row>2</xdr:row>
      <xdr:rowOff>162450</xdr:rowOff>
    </xdr:from>
    <xdr:ext cx="1741841" cy="8415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文字方塊 5"/>
            <xdr:cNvSpPr txBox="1"/>
          </xdr:nvSpPr>
          <xdr:spPr>
            <a:xfrm>
              <a:off x="2059664" y="667275"/>
              <a:ext cx="1741841" cy="8415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altLang="zh-TW" sz="2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altLang="zh-TW" sz="24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en-US" altLang="zh-TW" sz="24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altLang="zh-TW" sz="2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altLang="zh-TW" sz="2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altLang="zh-TW" sz="2400" b="0" i="1">
                            <a:latin typeface="Cambria Math" panose="02040503050406030204" pitchFamily="18" charset="0"/>
                          </a:rPr>
                          <m:t>5.15</m:t>
                        </m:r>
                      </m:num>
                      <m:den>
                        <m:sSubSup>
                          <m:sSubSupPr>
                            <m:ctrlPr>
                              <a:rPr lang="en-US" altLang="zh-TW" sz="240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altLang="zh-TW" sz="2400" b="0" i="1">
                                <a:latin typeface="Cambria Math" panose="02040503050406030204" pitchFamily="18" charset="0"/>
                              </a:rPr>
                              <m:t>𝑑</m:t>
                            </m:r>
                          </m:e>
                          <m:sub>
                            <m:r>
                              <a:rPr lang="en-US" altLang="zh-TW" sz="24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  <m:sup>
                            <m:r>
                              <a:rPr lang="en-US" altLang="zh-TW" sz="2400" b="0" i="1">
                                <a:latin typeface="Cambria Math" panose="02040503050406030204" pitchFamily="18" charset="0"/>
                              </a:rPr>
                              <m:t>∗</m:t>
                            </m:r>
                          </m:sup>
                        </m:sSubSup>
                      </m:den>
                    </m:f>
                  </m:oMath>
                </m:oMathPara>
              </a14:m>
              <a:endParaRPr lang="zh-TW" altLang="en-US" sz="2400"/>
            </a:p>
          </xdr:txBody>
        </xdr:sp>
      </mc:Choice>
      <mc:Fallback xmlns="">
        <xdr:sp macro="" textlink="">
          <xdr:nvSpPr>
            <xdr:cNvPr id="6" name="文字方塊 5"/>
            <xdr:cNvSpPr txBox="1"/>
          </xdr:nvSpPr>
          <xdr:spPr>
            <a:xfrm>
              <a:off x="2059664" y="667275"/>
              <a:ext cx="1741841" cy="8415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altLang="zh-TW" sz="2400" b="0" i="0">
                  <a:latin typeface="Cambria Math" panose="02040503050406030204" pitchFamily="18" charset="0"/>
                </a:rPr>
                <a:t>𝐾_1=5.15/(𝑑_2^∗ )</a:t>
              </a:r>
              <a:endParaRPr lang="zh-TW" altLang="en-US" sz="2400"/>
            </a:p>
          </xdr:txBody>
        </xdr:sp>
      </mc:Fallback>
    </mc:AlternateContent>
    <xdr:clientData/>
  </xdr:oneCellAnchor>
  <xdr:oneCellAnchor>
    <xdr:from>
      <xdr:col>2</xdr:col>
      <xdr:colOff>686593</xdr:colOff>
      <xdr:row>20</xdr:row>
      <xdr:rowOff>105173</xdr:rowOff>
    </xdr:from>
    <xdr:ext cx="1370760" cy="10021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文字方塊 6"/>
            <xdr:cNvSpPr txBox="1"/>
          </xdr:nvSpPr>
          <xdr:spPr>
            <a:xfrm>
              <a:off x="2058193" y="4381898"/>
              <a:ext cx="1370760" cy="10021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altLang="zh-TW" sz="2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altLang="zh-TW" sz="24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en-US" altLang="zh-TW" sz="24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</m:sSub>
                    <m:r>
                      <a:rPr lang="en-US" altLang="zh-TW" sz="2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altLang="zh-TW" sz="2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altLang="zh-TW" sz="2400" b="0" i="1">
                            <a:latin typeface="Cambria Math" panose="02040503050406030204" pitchFamily="18" charset="0"/>
                          </a:rPr>
                          <m:t>5.15</m:t>
                        </m:r>
                      </m:num>
                      <m:den>
                        <m:sSubSup>
                          <m:sSubSupPr>
                            <m:ctrlPr>
                              <a:rPr lang="en-US" altLang="zh-TW" sz="240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altLang="zh-TW" sz="2400" b="0" i="1">
                                <a:latin typeface="Cambria Math" panose="02040503050406030204" pitchFamily="18" charset="0"/>
                              </a:rPr>
                              <m:t>𝑑</m:t>
                            </m:r>
                          </m:e>
                          <m:sub>
                            <m:r>
                              <a:rPr lang="en-US" altLang="zh-TW" sz="24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  <m:sup>
                            <m:r>
                              <a:rPr lang="en-US" altLang="zh-TW" sz="2400" b="0" i="1">
                                <a:latin typeface="Cambria Math" panose="02040503050406030204" pitchFamily="18" charset="0"/>
                              </a:rPr>
                              <m:t>∗</m:t>
                            </m:r>
                          </m:sup>
                        </m:sSubSup>
                      </m:den>
                    </m:f>
                  </m:oMath>
                </m:oMathPara>
              </a14:m>
              <a:endParaRPr lang="zh-TW" altLang="en-US" sz="2400"/>
            </a:p>
          </xdr:txBody>
        </xdr:sp>
      </mc:Choice>
      <mc:Fallback xmlns="">
        <xdr:sp macro="" textlink="">
          <xdr:nvSpPr>
            <xdr:cNvPr id="7" name="文字方塊 6"/>
            <xdr:cNvSpPr txBox="1"/>
          </xdr:nvSpPr>
          <xdr:spPr>
            <a:xfrm>
              <a:off x="2058193" y="4381898"/>
              <a:ext cx="1370760" cy="10021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altLang="zh-TW" sz="2400" b="0" i="0">
                  <a:latin typeface="Cambria Math" panose="02040503050406030204" pitchFamily="18" charset="0"/>
                </a:rPr>
                <a:t>𝐾_3=5.15/(𝑑_2^∗ )</a:t>
              </a:r>
              <a:endParaRPr lang="zh-TW" altLang="en-US" sz="2400"/>
            </a:p>
          </xdr:txBody>
        </xdr:sp>
      </mc:Fallback>
    </mc:AlternateContent>
    <xdr:clientData/>
  </xdr:oneCellAnchor>
  <xdr:oneCellAnchor>
    <xdr:from>
      <xdr:col>4</xdr:col>
      <xdr:colOff>182456</xdr:colOff>
      <xdr:row>9</xdr:row>
      <xdr:rowOff>59852</xdr:rowOff>
    </xdr:from>
    <xdr:ext cx="1532044" cy="9283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文字方塊 7"/>
            <xdr:cNvSpPr txBox="1"/>
          </xdr:nvSpPr>
          <xdr:spPr>
            <a:xfrm>
              <a:off x="2925656" y="2031527"/>
              <a:ext cx="1532044" cy="9283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altLang="zh-TW" sz="2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altLang="zh-TW" sz="24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en-US" altLang="zh-TW" sz="24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altLang="zh-TW" sz="2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altLang="zh-TW" sz="2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altLang="zh-TW" sz="2400" b="0" i="1">
                            <a:latin typeface="Cambria Math" panose="02040503050406030204" pitchFamily="18" charset="0"/>
                          </a:rPr>
                          <m:t>5.15</m:t>
                        </m:r>
                      </m:num>
                      <m:den>
                        <m:sSubSup>
                          <m:sSubSupPr>
                            <m:ctrlPr>
                              <a:rPr lang="en-US" altLang="zh-TW" sz="240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altLang="zh-TW" sz="2400" b="0" i="1">
                                <a:latin typeface="Cambria Math" panose="02040503050406030204" pitchFamily="18" charset="0"/>
                              </a:rPr>
                              <m:t>𝑑</m:t>
                            </m:r>
                          </m:e>
                          <m:sub>
                            <m:r>
                              <a:rPr lang="en-US" altLang="zh-TW" sz="24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  <m:sup>
                            <m:r>
                              <a:rPr lang="en-US" altLang="zh-TW" sz="2400" b="0" i="1">
                                <a:latin typeface="Cambria Math" panose="02040503050406030204" pitchFamily="18" charset="0"/>
                              </a:rPr>
                              <m:t>∗</m:t>
                            </m:r>
                          </m:sup>
                        </m:sSubSup>
                      </m:den>
                    </m:f>
                  </m:oMath>
                </m:oMathPara>
              </a14:m>
              <a:endParaRPr lang="zh-TW" altLang="en-US" sz="2400"/>
            </a:p>
          </xdr:txBody>
        </xdr:sp>
      </mc:Choice>
      <mc:Fallback xmlns="">
        <xdr:sp macro="" textlink="">
          <xdr:nvSpPr>
            <xdr:cNvPr id="8" name="文字方塊 7"/>
            <xdr:cNvSpPr txBox="1"/>
          </xdr:nvSpPr>
          <xdr:spPr>
            <a:xfrm>
              <a:off x="2925656" y="2031527"/>
              <a:ext cx="1532044" cy="9283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altLang="zh-TW" sz="2400" b="0" i="0">
                  <a:latin typeface="Cambria Math" panose="02040503050406030204" pitchFamily="18" charset="0"/>
                </a:rPr>
                <a:t>𝐾_2=5.15/(𝑑_2^∗ )</a:t>
              </a:r>
              <a:endParaRPr lang="zh-TW" altLang="en-US" sz="2400"/>
            </a:p>
          </xdr:txBody>
        </xdr:sp>
      </mc:Fallback>
    </mc:AlternateContent>
    <xdr:clientData/>
  </xdr:oneCellAnchor>
  <xdr:twoCellAnchor>
    <xdr:from>
      <xdr:col>2</xdr:col>
      <xdr:colOff>28575</xdr:colOff>
      <xdr:row>6</xdr:row>
      <xdr:rowOff>133350</xdr:rowOff>
    </xdr:from>
    <xdr:to>
      <xdr:col>3</xdr:col>
      <xdr:colOff>70795</xdr:colOff>
      <xdr:row>6</xdr:row>
      <xdr:rowOff>199510</xdr:rowOff>
    </xdr:to>
    <xdr:cxnSp macro="">
      <xdr:nvCxnSpPr>
        <xdr:cNvPr id="9" name="直線單箭頭接點 8"/>
        <xdr:cNvCxnSpPr/>
      </xdr:nvCxnSpPr>
      <xdr:spPr bwMode="auto">
        <a:xfrm flipH="1" flipV="1">
          <a:off x="1704975" y="1457325"/>
          <a:ext cx="880420" cy="66160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arrow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265026</xdr:colOff>
      <xdr:row>16</xdr:row>
      <xdr:rowOff>10167</xdr:rowOff>
    </xdr:from>
    <xdr:to>
      <xdr:col>4</xdr:col>
      <xdr:colOff>52646</xdr:colOff>
      <xdr:row>16</xdr:row>
      <xdr:rowOff>126013</xdr:rowOff>
    </xdr:to>
    <xdr:cxnSp macro="">
      <xdr:nvCxnSpPr>
        <xdr:cNvPr id="11" name="直線單箭頭接點 10"/>
        <xdr:cNvCxnSpPr/>
      </xdr:nvCxnSpPr>
      <xdr:spPr bwMode="auto">
        <a:xfrm flipH="1" flipV="1">
          <a:off x="2322426" y="3448692"/>
          <a:ext cx="473420" cy="115846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arrow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250739</xdr:colOff>
      <xdr:row>31</xdr:row>
      <xdr:rowOff>150661</xdr:rowOff>
    </xdr:from>
    <xdr:to>
      <xdr:col>2</xdr:col>
      <xdr:colOff>642937</xdr:colOff>
      <xdr:row>31</xdr:row>
      <xdr:rowOff>154781</xdr:rowOff>
    </xdr:to>
    <xdr:cxnSp macro="">
      <xdr:nvCxnSpPr>
        <xdr:cNvPr id="12" name="直線單箭頭接點 11"/>
        <xdr:cNvCxnSpPr/>
      </xdr:nvCxnSpPr>
      <xdr:spPr bwMode="auto">
        <a:xfrm flipH="1" flipV="1">
          <a:off x="1622339" y="6732436"/>
          <a:ext cx="392198" cy="4120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arrow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200733</xdr:colOff>
      <xdr:row>30</xdr:row>
      <xdr:rowOff>41124</xdr:rowOff>
    </xdr:from>
    <xdr:to>
      <xdr:col>2</xdr:col>
      <xdr:colOff>678915</xdr:colOff>
      <xdr:row>30</xdr:row>
      <xdr:rowOff>156970</xdr:rowOff>
    </xdr:to>
    <xdr:cxnSp macro="">
      <xdr:nvCxnSpPr>
        <xdr:cNvPr id="13" name="直線單箭頭接點 12"/>
        <xdr:cNvCxnSpPr/>
      </xdr:nvCxnSpPr>
      <xdr:spPr bwMode="auto">
        <a:xfrm flipH="1" flipV="1">
          <a:off x="1572333" y="6413349"/>
          <a:ext cx="478182" cy="115846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arrow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619125</xdr:colOff>
      <xdr:row>14</xdr:row>
      <xdr:rowOff>11907</xdr:rowOff>
    </xdr:from>
    <xdr:to>
      <xdr:col>5</xdr:col>
      <xdr:colOff>594969</xdr:colOff>
      <xdr:row>15</xdr:row>
      <xdr:rowOff>63408</xdr:rowOff>
    </xdr:to>
    <xdr:sp macro="" textlink="">
      <xdr:nvSpPr>
        <xdr:cNvPr id="14" name="AutoShape 7">
          <a:extLst>
            <a:ext uri="{FF2B5EF4-FFF2-40B4-BE49-F238E27FC236}">
              <a16:creationId xmlns:a16="http://schemas.microsoft.com/office/drawing/2014/main" id="{CEB203CA-4DE5-4BA7-85E8-A05D293D6683}"/>
            </a:ext>
          </a:extLst>
        </xdr:cNvPr>
        <xdr:cNvSpPr>
          <a:spLocks noChangeArrowheads="1"/>
        </xdr:cNvSpPr>
      </xdr:nvSpPr>
      <xdr:spPr bwMode="auto">
        <a:xfrm rot="10800000">
          <a:off x="3362325" y="3031332"/>
          <a:ext cx="661644" cy="261051"/>
        </a:xfrm>
        <a:prstGeom prst="wedgeRectCallout">
          <a:avLst>
            <a:gd name="adj1" fmla="val 102074"/>
            <a:gd name="adj2" fmla="val -8970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計算方式</a:t>
          </a:r>
          <a:endParaRPr lang="zh-TW" altLang="en-US"/>
        </a:p>
      </xdr:txBody>
    </xdr:sp>
    <xdr:clientData/>
  </xdr:twoCellAnchor>
  <xdr:twoCellAnchor editAs="oneCell">
    <xdr:from>
      <xdr:col>8</xdr:col>
      <xdr:colOff>238137</xdr:colOff>
      <xdr:row>1</xdr:row>
      <xdr:rowOff>142874</xdr:rowOff>
    </xdr:from>
    <xdr:to>
      <xdr:col>12</xdr:col>
      <xdr:colOff>96331</xdr:colOff>
      <xdr:row>12</xdr:row>
      <xdr:rowOff>50974</xdr:rowOff>
    </xdr:to>
    <xdr:pic>
      <xdr:nvPicPr>
        <xdr:cNvPr id="15" name="圖片 1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37" y="409574"/>
          <a:ext cx="3210994" cy="2165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836486</xdr:colOff>
      <xdr:row>1</xdr:row>
      <xdr:rowOff>154781</xdr:rowOff>
    </xdr:from>
    <xdr:to>
      <xdr:col>16</xdr:col>
      <xdr:colOff>699443</xdr:colOff>
      <xdr:row>12</xdr:row>
      <xdr:rowOff>62881</xdr:rowOff>
    </xdr:to>
    <xdr:pic>
      <xdr:nvPicPr>
        <xdr:cNvPr id="16" name="圖片 1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4886" y="421481"/>
          <a:ext cx="3215757" cy="2165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562521</xdr:colOff>
      <xdr:row>11</xdr:row>
      <xdr:rowOff>154780</xdr:rowOff>
    </xdr:from>
    <xdr:to>
      <xdr:col>11</xdr:col>
      <xdr:colOff>610147</xdr:colOff>
      <xdr:row>14</xdr:row>
      <xdr:rowOff>95249</xdr:rowOff>
    </xdr:to>
    <xdr:sp macro="" textlink="">
      <xdr:nvSpPr>
        <xdr:cNvPr id="17" name="文字方塊 16"/>
        <xdr:cNvSpPr txBox="1"/>
      </xdr:nvSpPr>
      <xdr:spPr>
        <a:xfrm>
          <a:off x="7268121" y="2478880"/>
          <a:ext cx="2562226" cy="5405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1400"/>
            <a:t>寬度為 </a:t>
          </a:r>
          <a:r>
            <a:rPr lang="en-US" altLang="zh-TW" sz="1400"/>
            <a:t>6</a:t>
          </a:r>
          <a:r>
            <a:rPr lang="zh-TW" altLang="en-US" sz="1400"/>
            <a:t>，涵蓋面積為 </a:t>
          </a:r>
          <a:r>
            <a:rPr lang="en-US" altLang="zh-TW" sz="1400"/>
            <a:t>0.9973</a:t>
          </a:r>
          <a:endParaRPr lang="zh-TW" altLang="en-US" sz="1400"/>
        </a:p>
      </xdr:txBody>
    </xdr:sp>
    <xdr:clientData/>
  </xdr:twoCellAnchor>
  <xdr:twoCellAnchor>
    <xdr:from>
      <xdr:col>13</xdr:col>
      <xdr:colOff>325052</xdr:colOff>
      <xdr:row>11</xdr:row>
      <xdr:rowOff>119062</xdr:rowOff>
    </xdr:from>
    <xdr:to>
      <xdr:col>16</xdr:col>
      <xdr:colOff>372677</xdr:colOff>
      <xdr:row>14</xdr:row>
      <xdr:rowOff>59531</xdr:rowOff>
    </xdr:to>
    <xdr:sp macro="" textlink="">
      <xdr:nvSpPr>
        <xdr:cNvPr id="18" name="文字方塊 17"/>
        <xdr:cNvSpPr txBox="1"/>
      </xdr:nvSpPr>
      <xdr:spPr>
        <a:xfrm>
          <a:off x="11221652" y="2443162"/>
          <a:ext cx="2562225" cy="5405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1400"/>
            <a:t>寬度為 </a:t>
          </a:r>
          <a:r>
            <a:rPr lang="en-US" altLang="zh-TW" sz="1400"/>
            <a:t>5.15</a:t>
          </a:r>
          <a:r>
            <a:rPr lang="zh-TW" altLang="en-US" sz="1400"/>
            <a:t>，涵蓋面積為 </a:t>
          </a:r>
          <a:r>
            <a:rPr lang="en-US" altLang="zh-TW" sz="1400"/>
            <a:t>0.99</a:t>
          </a:r>
          <a:endParaRPr lang="zh-TW" altLang="en-US" sz="1400"/>
        </a:p>
      </xdr:txBody>
    </xdr:sp>
    <xdr:clientData/>
  </xdr:twoCellAnchor>
  <xdr:twoCellAnchor>
    <xdr:from>
      <xdr:col>4</xdr:col>
      <xdr:colOff>23813</xdr:colOff>
      <xdr:row>27</xdr:row>
      <xdr:rowOff>202406</xdr:rowOff>
    </xdr:from>
    <xdr:to>
      <xdr:col>4</xdr:col>
      <xdr:colOff>690220</xdr:colOff>
      <xdr:row>29</xdr:row>
      <xdr:rowOff>39595</xdr:rowOff>
    </xdr:to>
    <xdr:sp macro="" textlink="">
      <xdr:nvSpPr>
        <xdr:cNvPr id="19" name="AutoShape 7">
          <a:extLst>
            <a:ext uri="{FF2B5EF4-FFF2-40B4-BE49-F238E27FC236}">
              <a16:creationId xmlns:a16="http://schemas.microsoft.com/office/drawing/2014/main" id="{CEB203CA-4DE5-4BA7-85E8-A05D293D6683}"/>
            </a:ext>
          </a:extLst>
        </xdr:cNvPr>
        <xdr:cNvSpPr>
          <a:spLocks noChangeArrowheads="1"/>
        </xdr:cNvSpPr>
      </xdr:nvSpPr>
      <xdr:spPr bwMode="auto">
        <a:xfrm rot="10800000">
          <a:off x="2767013" y="5945981"/>
          <a:ext cx="666407" cy="256289"/>
        </a:xfrm>
        <a:prstGeom prst="wedgeRectCallout">
          <a:avLst>
            <a:gd name="adj1" fmla="val 102074"/>
            <a:gd name="adj2" fmla="val -8970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計算方式</a:t>
          </a:r>
          <a:endParaRPr lang="zh-TW" altLang="en-US"/>
        </a:p>
      </xdr:txBody>
    </xdr:sp>
    <xdr:clientData/>
  </xdr:twoCellAnchor>
  <xdr:twoCellAnchor>
    <xdr:from>
      <xdr:col>4</xdr:col>
      <xdr:colOff>416719</xdr:colOff>
      <xdr:row>6</xdr:row>
      <xdr:rowOff>166687</xdr:rowOff>
    </xdr:from>
    <xdr:to>
      <xdr:col>5</xdr:col>
      <xdr:colOff>392563</xdr:colOff>
      <xdr:row>8</xdr:row>
      <xdr:rowOff>3876</xdr:rowOff>
    </xdr:to>
    <xdr:sp macro="" textlink="">
      <xdr:nvSpPr>
        <xdr:cNvPr id="20" name="AutoShape 7">
          <a:extLst>
            <a:ext uri="{FF2B5EF4-FFF2-40B4-BE49-F238E27FC236}">
              <a16:creationId xmlns:a16="http://schemas.microsoft.com/office/drawing/2014/main" id="{CEB203CA-4DE5-4BA7-85E8-A05D293D6683}"/>
            </a:ext>
          </a:extLst>
        </xdr:cNvPr>
        <xdr:cNvSpPr>
          <a:spLocks noChangeArrowheads="1"/>
        </xdr:cNvSpPr>
      </xdr:nvSpPr>
      <xdr:spPr bwMode="auto">
        <a:xfrm rot="10800000">
          <a:off x="3159919" y="1509712"/>
          <a:ext cx="661644" cy="256289"/>
        </a:xfrm>
        <a:prstGeom prst="wedgeRectCallout">
          <a:avLst>
            <a:gd name="adj1" fmla="val 102074"/>
            <a:gd name="adj2" fmla="val -8970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計算方式</a:t>
          </a:r>
          <a:endParaRPr lang="zh-TW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590550</xdr:colOff>
      <xdr:row>1</xdr:row>
      <xdr:rowOff>57150</xdr:rowOff>
    </xdr:from>
    <xdr:to>
      <xdr:col>21</xdr:col>
      <xdr:colOff>514350</xdr:colOff>
      <xdr:row>35</xdr:row>
      <xdr:rowOff>114300</xdr:rowOff>
    </xdr:to>
    <xdr:pic>
      <xdr:nvPicPr>
        <xdr:cNvPr id="2" name="圖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257175"/>
          <a:ext cx="9144000" cy="6858000"/>
        </a:xfrm>
        <a:prstGeom prst="rect">
          <a:avLst/>
        </a:prstGeom>
        <a:solidFill>
          <a:srgbClr val="FFFFFF"/>
        </a:solidFill>
        <a:ln w="9525">
          <a:solidFill>
            <a:srgbClr val="7F7F7F"/>
          </a:solidFill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17</xdr:row>
      <xdr:rowOff>9525</xdr:rowOff>
    </xdr:from>
    <xdr:to>
      <xdr:col>31</xdr:col>
      <xdr:colOff>542925</xdr:colOff>
      <xdr:row>36</xdr:row>
      <xdr:rowOff>114300</xdr:rowOff>
    </xdr:to>
    <xdr:pic>
      <xdr:nvPicPr>
        <xdr:cNvPr id="3" name="Picture 31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30650" y="3409950"/>
          <a:ext cx="6257925" cy="390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25</xdr:col>
      <xdr:colOff>315263</xdr:colOff>
      <xdr:row>14</xdr:row>
      <xdr:rowOff>67076</xdr:rowOff>
    </xdr:from>
    <xdr:to>
      <xdr:col>27</xdr:col>
      <xdr:colOff>288433</xdr:colOff>
      <xdr:row>17</xdr:row>
      <xdr:rowOff>46950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CEB203CA-4DE5-4BA7-85E8-A05D293D6683}"/>
            </a:ext>
          </a:extLst>
        </xdr:cNvPr>
        <xdr:cNvSpPr>
          <a:spLocks noChangeArrowheads="1"/>
        </xdr:cNvSpPr>
      </xdr:nvSpPr>
      <xdr:spPr bwMode="auto">
        <a:xfrm rot="10800000">
          <a:off x="17479313" y="2867426"/>
          <a:ext cx="1344770" cy="579949"/>
        </a:xfrm>
        <a:prstGeom prst="wedgeRectCallout">
          <a:avLst>
            <a:gd name="adj1" fmla="val 17100"/>
            <a:gd name="adj2" fmla="val -16235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交互作用圖的不同表達方式</a:t>
          </a:r>
          <a:endParaRPr lang="zh-TW" altLang="en-US"/>
        </a:p>
      </xdr:txBody>
    </xdr:sp>
    <xdr:clientData/>
  </xdr:twoCellAnchor>
  <xdr:twoCellAnchor>
    <xdr:from>
      <xdr:col>7</xdr:col>
      <xdr:colOff>341470</xdr:colOff>
      <xdr:row>2</xdr:row>
      <xdr:rowOff>0</xdr:rowOff>
    </xdr:from>
    <xdr:to>
      <xdr:col>8</xdr:col>
      <xdr:colOff>321191</xdr:colOff>
      <xdr:row>3</xdr:row>
      <xdr:rowOff>66454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CEB203CA-4DE5-4BA7-85E8-A05D293D6683}"/>
            </a:ext>
          </a:extLst>
        </xdr:cNvPr>
        <xdr:cNvSpPr>
          <a:spLocks noChangeArrowheads="1"/>
        </xdr:cNvSpPr>
      </xdr:nvSpPr>
      <xdr:spPr bwMode="auto">
        <a:xfrm rot="10800000">
          <a:off x="5161120" y="400050"/>
          <a:ext cx="665521" cy="266479"/>
        </a:xfrm>
        <a:prstGeom prst="wedgeRectCallout">
          <a:avLst>
            <a:gd name="adj1" fmla="val 102074"/>
            <a:gd name="adj2" fmla="val -8970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計算方式</a:t>
          </a:r>
          <a:endParaRPr lang="zh-TW" altLang="en-US"/>
        </a:p>
      </xdr:txBody>
    </xdr:sp>
    <xdr:clientData/>
  </xdr:twoCellAnchor>
  <xdr:twoCellAnchor>
    <xdr:from>
      <xdr:col>4</xdr:col>
      <xdr:colOff>735096</xdr:colOff>
      <xdr:row>10</xdr:row>
      <xdr:rowOff>122274</xdr:rowOff>
    </xdr:from>
    <xdr:to>
      <xdr:col>5</xdr:col>
      <xdr:colOff>714817</xdr:colOff>
      <xdr:row>11</xdr:row>
      <xdr:rowOff>189392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CEB203CA-4DE5-4BA7-85E8-A05D293D6683}"/>
            </a:ext>
          </a:extLst>
        </xdr:cNvPr>
        <xdr:cNvSpPr>
          <a:spLocks noChangeArrowheads="1"/>
        </xdr:cNvSpPr>
      </xdr:nvSpPr>
      <xdr:spPr bwMode="auto">
        <a:xfrm rot="10800000">
          <a:off x="4087896" y="2122524"/>
          <a:ext cx="817921" cy="267143"/>
        </a:xfrm>
        <a:prstGeom prst="wedgeRectCallout">
          <a:avLst>
            <a:gd name="adj1" fmla="val 103"/>
            <a:gd name="adj2" fmla="val -39426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計算方式</a:t>
          </a:r>
          <a:endParaRPr lang="zh-TW" altLang="en-US"/>
        </a:p>
      </xdr:txBody>
    </xdr:sp>
    <xdr:clientData/>
  </xdr:twoCellAnchor>
  <xdr:twoCellAnchor>
    <xdr:from>
      <xdr:col>2</xdr:col>
      <xdr:colOff>305585</xdr:colOff>
      <xdr:row>1</xdr:row>
      <xdr:rowOff>52720</xdr:rowOff>
    </xdr:from>
    <xdr:to>
      <xdr:col>3</xdr:col>
      <xdr:colOff>285306</xdr:colOff>
      <xdr:row>2</xdr:row>
      <xdr:rowOff>119173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CEB203CA-4DE5-4BA7-85E8-A05D293D6683}"/>
            </a:ext>
          </a:extLst>
        </xdr:cNvPr>
        <xdr:cNvSpPr>
          <a:spLocks noChangeArrowheads="1"/>
        </xdr:cNvSpPr>
      </xdr:nvSpPr>
      <xdr:spPr bwMode="auto">
        <a:xfrm rot="10800000">
          <a:off x="1677185" y="252745"/>
          <a:ext cx="665521" cy="266478"/>
        </a:xfrm>
        <a:prstGeom prst="wedgeRectCallout">
          <a:avLst>
            <a:gd name="adj1" fmla="val 693"/>
            <a:gd name="adj2" fmla="val -14803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計算方式</a:t>
          </a:r>
          <a:endParaRPr lang="zh-TW" altLang="en-US"/>
        </a:p>
      </xdr:txBody>
    </xdr:sp>
    <xdr:clientData/>
  </xdr:twoCellAnchor>
  <xdr:twoCellAnchor>
    <xdr:from>
      <xdr:col>7</xdr:col>
      <xdr:colOff>454099</xdr:colOff>
      <xdr:row>42</xdr:row>
      <xdr:rowOff>132906</xdr:rowOff>
    </xdr:from>
    <xdr:to>
      <xdr:col>8</xdr:col>
      <xdr:colOff>520552</xdr:colOff>
      <xdr:row>44</xdr:row>
      <xdr:rowOff>66454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CEB203CA-4DE5-4BA7-85E8-A05D293D6683}"/>
            </a:ext>
          </a:extLst>
        </xdr:cNvPr>
        <xdr:cNvSpPr>
          <a:spLocks noChangeArrowheads="1"/>
        </xdr:cNvSpPr>
      </xdr:nvSpPr>
      <xdr:spPr bwMode="auto">
        <a:xfrm rot="10800000">
          <a:off x="5273749" y="8533956"/>
          <a:ext cx="752253" cy="333598"/>
        </a:xfrm>
        <a:prstGeom prst="wedgeRectCallout">
          <a:avLst>
            <a:gd name="adj1" fmla="val 99455"/>
            <a:gd name="adj2" fmla="val -863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計算方式</a:t>
          </a:r>
          <a:endParaRPr lang="zh-TW" altLang="en-US"/>
        </a:p>
      </xdr:txBody>
    </xdr:sp>
    <xdr:clientData/>
  </xdr:twoCellAnchor>
  <xdr:twoCellAnchor>
    <xdr:from>
      <xdr:col>4</xdr:col>
      <xdr:colOff>164084</xdr:colOff>
      <xdr:row>38</xdr:row>
      <xdr:rowOff>158279</xdr:rowOff>
    </xdr:from>
    <xdr:to>
      <xdr:col>6</xdr:col>
      <xdr:colOff>499501</xdr:colOff>
      <xdr:row>42</xdr:row>
      <xdr:rowOff>70315</xdr:rowOff>
    </xdr:to>
    <xdr:sp macro="" textlink="">
      <xdr:nvSpPr>
        <xdr:cNvPr id="9" name="AutoShape 7">
          <a:extLst>
            <a:ext uri="{FF2B5EF4-FFF2-40B4-BE49-F238E27FC236}">
              <a16:creationId xmlns:a16="http://schemas.microsoft.com/office/drawing/2014/main" id="{CEB203CA-4DE5-4BA7-85E8-A05D293D6683}"/>
            </a:ext>
          </a:extLst>
        </xdr:cNvPr>
        <xdr:cNvSpPr>
          <a:spLocks noChangeArrowheads="1"/>
        </xdr:cNvSpPr>
      </xdr:nvSpPr>
      <xdr:spPr bwMode="auto">
        <a:xfrm rot="10800000">
          <a:off x="3516884" y="7759229"/>
          <a:ext cx="2011817" cy="712136"/>
        </a:xfrm>
        <a:prstGeom prst="wedgeRectCallout">
          <a:avLst>
            <a:gd name="adj1" fmla="val 31931"/>
            <a:gd name="adj2" fmla="val -7137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每一元素之變異數佔全體變異數 </a:t>
          </a:r>
          <a:r>
            <a:rPr lang="en-US" altLang="zh-TW" sz="12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(Total Variation)</a:t>
          </a:r>
          <a:r>
            <a:rPr lang="zh-TW" altLang="en-US" sz="12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 之比率</a:t>
          </a:r>
          <a:endParaRPr lang="zh-TW" altLang="en-US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357467</xdr:colOff>
      <xdr:row>29</xdr:row>
      <xdr:rowOff>145116</xdr:rowOff>
    </xdr:from>
    <xdr:to>
      <xdr:col>6</xdr:col>
      <xdr:colOff>154081</xdr:colOff>
      <xdr:row>34</xdr:row>
      <xdr:rowOff>89087</xdr:rowOff>
    </xdr:to>
    <xdr:sp macro="" textlink="">
      <xdr:nvSpPr>
        <xdr:cNvPr id="10" name="矩形 9"/>
        <xdr:cNvSpPr/>
      </xdr:nvSpPr>
      <xdr:spPr bwMode="auto">
        <a:xfrm>
          <a:off x="4548467" y="5945841"/>
          <a:ext cx="634814" cy="944096"/>
        </a:xfrm>
        <a:prstGeom prst="rect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817387</xdr:colOff>
      <xdr:row>25</xdr:row>
      <xdr:rowOff>187138</xdr:rowOff>
    </xdr:from>
    <xdr:to>
      <xdr:col>7</xdr:col>
      <xdr:colOff>832317</xdr:colOff>
      <xdr:row>28</xdr:row>
      <xdr:rowOff>59388</xdr:rowOff>
    </xdr:to>
    <xdr:sp macro="" textlink="">
      <xdr:nvSpPr>
        <xdr:cNvPr id="11" name="AutoShape 7">
          <a:extLst>
            <a:ext uri="{FF2B5EF4-FFF2-40B4-BE49-F238E27FC236}">
              <a16:creationId xmlns:a16="http://schemas.microsoft.com/office/drawing/2014/main" id="{CEB203CA-4DE5-4BA7-85E8-A05D293D6683}"/>
            </a:ext>
          </a:extLst>
        </xdr:cNvPr>
        <xdr:cNvSpPr>
          <a:spLocks noChangeArrowheads="1"/>
        </xdr:cNvSpPr>
      </xdr:nvSpPr>
      <xdr:spPr bwMode="auto">
        <a:xfrm rot="10800000">
          <a:off x="5008387" y="5187763"/>
          <a:ext cx="1557980" cy="472325"/>
        </a:xfrm>
        <a:prstGeom prst="wedgeRectCallout">
          <a:avLst>
            <a:gd name="adj1" fmla="val 48497"/>
            <a:gd name="adj2" fmla="val -9888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>
              <a:latin typeface="Times New Roman" panose="02020603050405020304" pitchFamily="18" charset="0"/>
              <a:cs typeface="Times New Roman" panose="02020603050405020304" pitchFamily="18" charset="0"/>
            </a:rPr>
            <a:t>由 </a:t>
          </a:r>
          <a:r>
            <a:rPr lang="en-US" altLang="zh-TW">
              <a:latin typeface="Times New Roman" panose="02020603050405020304" pitchFamily="18" charset="0"/>
              <a:cs typeface="Times New Roman" panose="02020603050405020304" pitchFamily="18" charset="0"/>
            </a:rPr>
            <a:t>P-value</a:t>
          </a:r>
          <a:r>
            <a:rPr lang="zh-TW" altLang="en-US">
              <a:latin typeface="Times New Roman" panose="02020603050405020304" pitchFamily="18" charset="0"/>
              <a:cs typeface="Times New Roman" panose="02020603050405020304" pitchFamily="18" charset="0"/>
            </a:rPr>
            <a:t> 判定各變異來源是否為顯著。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77320</xdr:colOff>
      <xdr:row>3</xdr:row>
      <xdr:rowOff>100292</xdr:rowOff>
    </xdr:from>
    <xdr:to>
      <xdr:col>6</xdr:col>
      <xdr:colOff>11206</xdr:colOff>
      <xdr:row>8</xdr:row>
      <xdr:rowOff>44263</xdr:rowOff>
    </xdr:to>
    <xdr:sp macro="" textlink="">
      <xdr:nvSpPr>
        <xdr:cNvPr id="2" name="矩形 1"/>
        <xdr:cNvSpPr/>
      </xdr:nvSpPr>
      <xdr:spPr bwMode="auto">
        <a:xfrm>
          <a:off x="4279526" y="705410"/>
          <a:ext cx="774327" cy="952500"/>
        </a:xfrm>
        <a:prstGeom prst="rect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zh-TW" altLang="en-US" sz="1100"/>
        </a:p>
      </xdr:txBody>
    </xdr:sp>
    <xdr:clientData/>
  </xdr:twoCellAnchor>
  <xdr:twoCellAnchor>
    <xdr:from>
      <xdr:col>6</xdr:col>
      <xdr:colOff>179212</xdr:colOff>
      <xdr:row>0</xdr:row>
      <xdr:rowOff>38098</xdr:rowOff>
    </xdr:from>
    <xdr:to>
      <xdr:col>8</xdr:col>
      <xdr:colOff>476250</xdr:colOff>
      <xdr:row>3</xdr:row>
      <xdr:rowOff>114299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CEB203CA-4DE5-4BA7-85E8-A05D293D6683}"/>
            </a:ext>
          </a:extLst>
        </xdr:cNvPr>
        <xdr:cNvSpPr>
          <a:spLocks noChangeArrowheads="1"/>
        </xdr:cNvSpPr>
      </xdr:nvSpPr>
      <xdr:spPr bwMode="auto">
        <a:xfrm rot="10800000">
          <a:off x="5208412" y="38098"/>
          <a:ext cx="1973438" cy="676276"/>
        </a:xfrm>
        <a:prstGeom prst="wedgeRectCallout">
          <a:avLst>
            <a:gd name="adj1" fmla="val 47049"/>
            <a:gd name="adj2" fmla="val -9325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val="FFC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600">
              <a:latin typeface="Times New Roman" panose="02020603050405020304" pitchFamily="18" charset="0"/>
              <a:cs typeface="Times New Roman" panose="02020603050405020304" pitchFamily="18" charset="0"/>
            </a:rPr>
            <a:t>由 </a:t>
          </a:r>
          <a:r>
            <a:rPr lang="en-US" altLang="zh-TW" sz="1600">
              <a:latin typeface="Times New Roman" panose="02020603050405020304" pitchFamily="18" charset="0"/>
              <a:cs typeface="Times New Roman" panose="02020603050405020304" pitchFamily="18" charset="0"/>
            </a:rPr>
            <a:t>P-value</a:t>
          </a:r>
          <a:r>
            <a:rPr lang="zh-TW" altLang="en-US" sz="1600">
              <a:latin typeface="Times New Roman" panose="02020603050405020304" pitchFamily="18" charset="0"/>
              <a:cs typeface="Times New Roman" panose="02020603050405020304" pitchFamily="18" charset="0"/>
            </a:rPr>
            <a:t> 判定各變異來源是否為顯著。</a:t>
          </a:r>
        </a:p>
      </xdr:txBody>
    </xdr:sp>
    <xdr:clientData/>
  </xdr:twoCellAnchor>
  <xdr:twoCellAnchor>
    <xdr:from>
      <xdr:col>8</xdr:col>
      <xdr:colOff>647700</xdr:colOff>
      <xdr:row>5</xdr:row>
      <xdr:rowOff>142874</xdr:rowOff>
    </xdr:from>
    <xdr:to>
      <xdr:col>12</xdr:col>
      <xdr:colOff>314325</xdr:colOff>
      <xdr:row>11</xdr:row>
      <xdr:rowOff>133349</xdr:rowOff>
    </xdr:to>
    <xdr:sp macro="" textlink="">
      <xdr:nvSpPr>
        <xdr:cNvPr id="4" name="文字方塊 3"/>
        <xdr:cNvSpPr txBox="1"/>
      </xdr:nvSpPr>
      <xdr:spPr>
        <a:xfrm>
          <a:off x="7353300" y="1142999"/>
          <a:ext cx="3019425" cy="119062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TW" sz="1600"/>
            <a:t>Gage R&amp;R </a:t>
          </a:r>
          <a:r>
            <a:rPr lang="zh-TW" altLang="en-US" sz="1600"/>
            <a:t>假設 </a:t>
          </a:r>
          <a:r>
            <a:rPr lang="en-US" altLang="zh-TW" sz="1600"/>
            <a:t>part </a:t>
          </a:r>
          <a:r>
            <a:rPr lang="zh-TW" altLang="en-US" sz="1600"/>
            <a:t>與 </a:t>
          </a:r>
          <a:r>
            <a:rPr lang="en-US" altLang="zh-TW" sz="1600"/>
            <a:t>operator </a:t>
          </a:r>
          <a:r>
            <a:rPr lang="zh-TW" altLang="en-US" sz="1600"/>
            <a:t>均為隨機選取，視為一個 </a:t>
          </a:r>
          <a:r>
            <a:rPr lang="en-US" altLang="zh-TW" sz="1600"/>
            <a:t>random model</a:t>
          </a:r>
          <a:r>
            <a:rPr lang="zh-TW" altLang="en-US" sz="1600"/>
            <a:t>。請注意 </a:t>
          </a:r>
          <a:r>
            <a:rPr lang="en-US" altLang="zh-TW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F(part)</a:t>
          </a:r>
          <a:r>
            <a:rPr lang="zh-TW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zh-TW" altLang="en-US" sz="1600"/>
            <a:t>與 </a:t>
          </a:r>
          <a:r>
            <a:rPr lang="en-US" altLang="zh-TW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F(operator) </a:t>
          </a:r>
          <a:r>
            <a:rPr lang="zh-TW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之計算。</a:t>
          </a:r>
          <a:endParaRPr lang="zh-TW" altLang="en-US" sz="1600"/>
        </a:p>
      </xdr:txBody>
    </xdr:sp>
    <xdr:clientData/>
  </xdr:twoCellAnchor>
  <xdr:twoCellAnchor>
    <xdr:from>
      <xdr:col>4</xdr:col>
      <xdr:colOff>152400</xdr:colOff>
      <xdr:row>9</xdr:row>
      <xdr:rowOff>57150</xdr:rowOff>
    </xdr:from>
    <xdr:to>
      <xdr:col>4</xdr:col>
      <xdr:colOff>371476</xdr:colOff>
      <xdr:row>11</xdr:row>
      <xdr:rowOff>114300</xdr:rowOff>
    </xdr:to>
    <xdr:cxnSp macro="">
      <xdr:nvCxnSpPr>
        <xdr:cNvPr id="5" name="直線單箭頭接點 4"/>
        <xdr:cNvCxnSpPr/>
      </xdr:nvCxnSpPr>
      <xdr:spPr bwMode="auto">
        <a:xfrm flipH="1" flipV="1">
          <a:off x="3505200" y="1857375"/>
          <a:ext cx="219076" cy="457200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arrow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123826</xdr:colOff>
      <xdr:row>8</xdr:row>
      <xdr:rowOff>57150</xdr:rowOff>
    </xdr:from>
    <xdr:to>
      <xdr:col>5</xdr:col>
      <xdr:colOff>704850</xdr:colOff>
      <xdr:row>12</xdr:row>
      <xdr:rowOff>19050</xdr:rowOff>
    </xdr:to>
    <xdr:cxnSp macro="">
      <xdr:nvCxnSpPr>
        <xdr:cNvPr id="7" name="直線單箭頭接點 6"/>
        <xdr:cNvCxnSpPr/>
      </xdr:nvCxnSpPr>
      <xdr:spPr bwMode="auto">
        <a:xfrm>
          <a:off x="4314826" y="1657350"/>
          <a:ext cx="581024" cy="762000"/>
        </a:xfrm>
        <a:prstGeom prst="straightConnector1">
          <a:avLst/>
        </a:prstGeom>
        <a:ln w="19050">
          <a:solidFill>
            <a:srgbClr val="00B0F0"/>
          </a:solidFill>
          <a:headEnd type="none" w="med" len="med"/>
          <a:tailEnd type="arrow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219076</xdr:colOff>
      <xdr:row>16</xdr:row>
      <xdr:rowOff>0</xdr:rowOff>
    </xdr:from>
    <xdr:to>
      <xdr:col>6</xdr:col>
      <xdr:colOff>101083</xdr:colOff>
      <xdr:row>26</xdr:row>
      <xdr:rowOff>155750</xdr:rowOff>
    </xdr:to>
    <xdr:pic>
      <xdr:nvPicPr>
        <xdr:cNvPr id="10" name="圖片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6" y="3228975"/>
          <a:ext cx="3234807" cy="215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47626</xdr:colOff>
      <xdr:row>19</xdr:row>
      <xdr:rowOff>123826</xdr:rowOff>
    </xdr:from>
    <xdr:to>
      <xdr:col>8</xdr:col>
      <xdr:colOff>390526</xdr:colOff>
      <xdr:row>21</xdr:row>
      <xdr:rowOff>66676</xdr:rowOff>
    </xdr:to>
    <xdr:sp macro="" textlink="">
      <xdr:nvSpPr>
        <xdr:cNvPr id="11" name="文字方塊 10"/>
        <xdr:cNvSpPr txBox="1"/>
      </xdr:nvSpPr>
      <xdr:spPr>
        <a:xfrm>
          <a:off x="5076826" y="3952876"/>
          <a:ext cx="2019300" cy="34290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1600"/>
            <a:t>交互作用之 </a:t>
          </a:r>
          <a:r>
            <a:rPr lang="en-US" altLang="zh-TW" sz="1600"/>
            <a:t>P-value </a:t>
          </a:r>
          <a:endParaRPr lang="zh-TW" altLang="en-US" sz="1600"/>
        </a:p>
      </xdr:txBody>
    </xdr:sp>
    <xdr:clientData/>
  </xdr:twoCellAnchor>
  <xdr:twoCellAnchor>
    <xdr:from>
      <xdr:col>5</xdr:col>
      <xdr:colOff>390525</xdr:colOff>
      <xdr:row>20</xdr:row>
      <xdr:rowOff>190500</xdr:rowOff>
    </xdr:from>
    <xdr:to>
      <xdr:col>6</xdr:col>
      <xdr:colOff>1</xdr:colOff>
      <xdr:row>23</xdr:row>
      <xdr:rowOff>104775</xdr:rowOff>
    </xdr:to>
    <xdr:cxnSp macro="">
      <xdr:nvCxnSpPr>
        <xdr:cNvPr id="12" name="直線單箭頭接點 11"/>
        <xdr:cNvCxnSpPr/>
      </xdr:nvCxnSpPr>
      <xdr:spPr bwMode="auto">
        <a:xfrm flipH="1">
          <a:off x="4581525" y="4219575"/>
          <a:ext cx="447676" cy="514350"/>
        </a:xfrm>
        <a:prstGeom prst="straightConnector1">
          <a:avLst/>
        </a:prstGeom>
        <a:ln w="19050">
          <a:solidFill>
            <a:srgbClr val="00B0F0"/>
          </a:solidFill>
          <a:headEnd type="none" w="med" len="med"/>
          <a:tailEnd type="arrow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224119</xdr:colOff>
      <xdr:row>26</xdr:row>
      <xdr:rowOff>33616</xdr:rowOff>
    </xdr:from>
    <xdr:to>
      <xdr:col>6</xdr:col>
      <xdr:colOff>97161</xdr:colOff>
      <xdr:row>36</xdr:row>
      <xdr:rowOff>172558</xdr:rowOff>
    </xdr:to>
    <xdr:pic>
      <xdr:nvPicPr>
        <xdr:cNvPr id="14" name="圖片 1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1" y="5311587"/>
          <a:ext cx="3234807" cy="215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60513</xdr:colOff>
      <xdr:row>29</xdr:row>
      <xdr:rowOff>168089</xdr:rowOff>
    </xdr:from>
    <xdr:to>
      <xdr:col>8</xdr:col>
      <xdr:colOff>403413</xdr:colOff>
      <xdr:row>31</xdr:row>
      <xdr:rowOff>110939</xdr:rowOff>
    </xdr:to>
    <xdr:sp macro="" textlink="">
      <xdr:nvSpPr>
        <xdr:cNvPr id="16" name="文字方塊 15"/>
        <xdr:cNvSpPr txBox="1"/>
      </xdr:nvSpPr>
      <xdr:spPr>
        <a:xfrm>
          <a:off x="5103160" y="6051177"/>
          <a:ext cx="2023782" cy="346262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TW" sz="1600"/>
            <a:t>operator </a:t>
          </a:r>
          <a:r>
            <a:rPr lang="zh-TW" altLang="en-US" sz="1600"/>
            <a:t>之 </a:t>
          </a:r>
          <a:r>
            <a:rPr lang="en-US" altLang="zh-TW" sz="1600"/>
            <a:t>P-value </a:t>
          </a:r>
          <a:endParaRPr lang="zh-TW" altLang="en-US" sz="1600"/>
        </a:p>
      </xdr:txBody>
    </xdr:sp>
    <xdr:clientData/>
  </xdr:twoCellAnchor>
  <xdr:twoCellAnchor>
    <xdr:from>
      <xdr:col>5</xdr:col>
      <xdr:colOff>392205</xdr:colOff>
      <xdr:row>30</xdr:row>
      <xdr:rowOff>201145</xdr:rowOff>
    </xdr:from>
    <xdr:to>
      <xdr:col>6</xdr:col>
      <xdr:colOff>1681</xdr:colOff>
      <xdr:row>33</xdr:row>
      <xdr:rowOff>115420</xdr:rowOff>
    </xdr:to>
    <xdr:cxnSp macro="">
      <xdr:nvCxnSpPr>
        <xdr:cNvPr id="17" name="直線單箭頭接點 16"/>
        <xdr:cNvCxnSpPr/>
      </xdr:nvCxnSpPr>
      <xdr:spPr bwMode="auto">
        <a:xfrm flipH="1">
          <a:off x="4594411" y="6285939"/>
          <a:ext cx="449917" cy="519393"/>
        </a:xfrm>
        <a:prstGeom prst="straightConnector1">
          <a:avLst/>
        </a:prstGeom>
        <a:ln w="19050">
          <a:solidFill>
            <a:srgbClr val="00B0F0"/>
          </a:solidFill>
          <a:headEnd type="none" w="med" len="med"/>
          <a:tailEnd type="arrow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workbookViewId="0">
      <selection activeCell="I5" sqref="I5"/>
    </sheetView>
  </sheetViews>
  <sheetFormatPr defaultRowHeight="15.6"/>
  <cols>
    <col min="1" max="2" width="8.83203125" style="1"/>
    <col min="3" max="3" width="7.9140625" style="1" bestFit="1" customWidth="1"/>
    <col min="4" max="4" width="8.5" style="1" customWidth="1"/>
    <col min="5" max="6" width="8.83203125" style="1"/>
    <col min="7" max="7" width="7.9140625" style="1" bestFit="1" customWidth="1"/>
    <col min="8" max="8" width="9.75" style="1" customWidth="1"/>
    <col min="9" max="9" width="8.33203125" style="1" customWidth="1"/>
    <col min="10" max="13" width="8.83203125" style="1"/>
    <col min="14" max="14" width="9.08203125" style="1" customWidth="1"/>
    <col min="15" max="15" width="11.33203125" style="1" customWidth="1"/>
    <col min="16" max="16" width="10.9140625" style="1" customWidth="1"/>
    <col min="17" max="258" width="8.83203125" style="1"/>
    <col min="259" max="259" width="7.9140625" style="1" bestFit="1" customWidth="1"/>
    <col min="260" max="260" width="8.5" style="1" customWidth="1"/>
    <col min="261" max="262" width="8.83203125" style="1"/>
    <col min="263" max="263" width="7.9140625" style="1" bestFit="1" customWidth="1"/>
    <col min="264" max="264" width="8.83203125" style="1"/>
    <col min="265" max="265" width="8.33203125" style="1" customWidth="1"/>
    <col min="266" max="269" width="8.83203125" style="1"/>
    <col min="270" max="270" width="9.08203125" style="1" customWidth="1"/>
    <col min="271" max="271" width="11.33203125" style="1" customWidth="1"/>
    <col min="272" max="272" width="10.9140625" style="1" customWidth="1"/>
    <col min="273" max="514" width="8.83203125" style="1"/>
    <col min="515" max="515" width="7.9140625" style="1" bestFit="1" customWidth="1"/>
    <col min="516" max="516" width="8.5" style="1" customWidth="1"/>
    <col min="517" max="518" width="8.83203125" style="1"/>
    <col min="519" max="519" width="7.9140625" style="1" bestFit="1" customWidth="1"/>
    <col min="520" max="520" width="8.83203125" style="1"/>
    <col min="521" max="521" width="8.33203125" style="1" customWidth="1"/>
    <col min="522" max="525" width="8.83203125" style="1"/>
    <col min="526" max="526" width="9.08203125" style="1" customWidth="1"/>
    <col min="527" max="527" width="11.33203125" style="1" customWidth="1"/>
    <col min="528" max="528" width="10.9140625" style="1" customWidth="1"/>
    <col min="529" max="770" width="8.83203125" style="1"/>
    <col min="771" max="771" width="7.9140625" style="1" bestFit="1" customWidth="1"/>
    <col min="772" max="772" width="8.5" style="1" customWidth="1"/>
    <col min="773" max="774" width="8.83203125" style="1"/>
    <col min="775" max="775" width="7.9140625" style="1" bestFit="1" customWidth="1"/>
    <col min="776" max="776" width="8.83203125" style="1"/>
    <col min="777" max="777" width="8.33203125" style="1" customWidth="1"/>
    <col min="778" max="781" width="8.83203125" style="1"/>
    <col min="782" max="782" width="9.08203125" style="1" customWidth="1"/>
    <col min="783" max="783" width="11.33203125" style="1" customWidth="1"/>
    <col min="784" max="784" width="10.9140625" style="1" customWidth="1"/>
    <col min="785" max="1026" width="8.83203125" style="1"/>
    <col min="1027" max="1027" width="7.9140625" style="1" bestFit="1" customWidth="1"/>
    <col min="1028" max="1028" width="8.5" style="1" customWidth="1"/>
    <col min="1029" max="1030" width="8.83203125" style="1"/>
    <col min="1031" max="1031" width="7.9140625" style="1" bestFit="1" customWidth="1"/>
    <col min="1032" max="1032" width="8.83203125" style="1"/>
    <col min="1033" max="1033" width="8.33203125" style="1" customWidth="1"/>
    <col min="1034" max="1037" width="8.83203125" style="1"/>
    <col min="1038" max="1038" width="9.08203125" style="1" customWidth="1"/>
    <col min="1039" max="1039" width="11.33203125" style="1" customWidth="1"/>
    <col min="1040" max="1040" width="10.9140625" style="1" customWidth="1"/>
    <col min="1041" max="1282" width="8.83203125" style="1"/>
    <col min="1283" max="1283" width="7.9140625" style="1" bestFit="1" customWidth="1"/>
    <col min="1284" max="1284" width="8.5" style="1" customWidth="1"/>
    <col min="1285" max="1286" width="8.83203125" style="1"/>
    <col min="1287" max="1287" width="7.9140625" style="1" bestFit="1" customWidth="1"/>
    <col min="1288" max="1288" width="8.83203125" style="1"/>
    <col min="1289" max="1289" width="8.33203125" style="1" customWidth="1"/>
    <col min="1290" max="1293" width="8.83203125" style="1"/>
    <col min="1294" max="1294" width="9.08203125" style="1" customWidth="1"/>
    <col min="1295" max="1295" width="11.33203125" style="1" customWidth="1"/>
    <col min="1296" max="1296" width="10.9140625" style="1" customWidth="1"/>
    <col min="1297" max="1538" width="8.83203125" style="1"/>
    <col min="1539" max="1539" width="7.9140625" style="1" bestFit="1" customWidth="1"/>
    <col min="1540" max="1540" width="8.5" style="1" customWidth="1"/>
    <col min="1541" max="1542" width="8.83203125" style="1"/>
    <col min="1543" max="1543" width="7.9140625" style="1" bestFit="1" customWidth="1"/>
    <col min="1544" max="1544" width="8.83203125" style="1"/>
    <col min="1545" max="1545" width="8.33203125" style="1" customWidth="1"/>
    <col min="1546" max="1549" width="8.83203125" style="1"/>
    <col min="1550" max="1550" width="9.08203125" style="1" customWidth="1"/>
    <col min="1551" max="1551" width="11.33203125" style="1" customWidth="1"/>
    <col min="1552" max="1552" width="10.9140625" style="1" customWidth="1"/>
    <col min="1553" max="1794" width="8.83203125" style="1"/>
    <col min="1795" max="1795" width="7.9140625" style="1" bestFit="1" customWidth="1"/>
    <col min="1796" max="1796" width="8.5" style="1" customWidth="1"/>
    <col min="1797" max="1798" width="8.83203125" style="1"/>
    <col min="1799" max="1799" width="7.9140625" style="1" bestFit="1" customWidth="1"/>
    <col min="1800" max="1800" width="8.83203125" style="1"/>
    <col min="1801" max="1801" width="8.33203125" style="1" customWidth="1"/>
    <col min="1802" max="1805" width="8.83203125" style="1"/>
    <col min="1806" max="1806" width="9.08203125" style="1" customWidth="1"/>
    <col min="1807" max="1807" width="11.33203125" style="1" customWidth="1"/>
    <col min="1808" max="1808" width="10.9140625" style="1" customWidth="1"/>
    <col min="1809" max="2050" width="8.83203125" style="1"/>
    <col min="2051" max="2051" width="7.9140625" style="1" bestFit="1" customWidth="1"/>
    <col min="2052" max="2052" width="8.5" style="1" customWidth="1"/>
    <col min="2053" max="2054" width="8.83203125" style="1"/>
    <col min="2055" max="2055" width="7.9140625" style="1" bestFit="1" customWidth="1"/>
    <col min="2056" max="2056" width="8.83203125" style="1"/>
    <col min="2057" max="2057" width="8.33203125" style="1" customWidth="1"/>
    <col min="2058" max="2061" width="8.83203125" style="1"/>
    <col min="2062" max="2062" width="9.08203125" style="1" customWidth="1"/>
    <col min="2063" max="2063" width="11.33203125" style="1" customWidth="1"/>
    <col min="2064" max="2064" width="10.9140625" style="1" customWidth="1"/>
    <col min="2065" max="2306" width="8.83203125" style="1"/>
    <col min="2307" max="2307" width="7.9140625" style="1" bestFit="1" customWidth="1"/>
    <col min="2308" max="2308" width="8.5" style="1" customWidth="1"/>
    <col min="2309" max="2310" width="8.83203125" style="1"/>
    <col min="2311" max="2311" width="7.9140625" style="1" bestFit="1" customWidth="1"/>
    <col min="2312" max="2312" width="8.83203125" style="1"/>
    <col min="2313" max="2313" width="8.33203125" style="1" customWidth="1"/>
    <col min="2314" max="2317" width="8.83203125" style="1"/>
    <col min="2318" max="2318" width="9.08203125" style="1" customWidth="1"/>
    <col min="2319" max="2319" width="11.33203125" style="1" customWidth="1"/>
    <col min="2320" max="2320" width="10.9140625" style="1" customWidth="1"/>
    <col min="2321" max="2562" width="8.83203125" style="1"/>
    <col min="2563" max="2563" width="7.9140625" style="1" bestFit="1" customWidth="1"/>
    <col min="2564" max="2564" width="8.5" style="1" customWidth="1"/>
    <col min="2565" max="2566" width="8.83203125" style="1"/>
    <col min="2567" max="2567" width="7.9140625" style="1" bestFit="1" customWidth="1"/>
    <col min="2568" max="2568" width="8.83203125" style="1"/>
    <col min="2569" max="2569" width="8.33203125" style="1" customWidth="1"/>
    <col min="2570" max="2573" width="8.83203125" style="1"/>
    <col min="2574" max="2574" width="9.08203125" style="1" customWidth="1"/>
    <col min="2575" max="2575" width="11.33203125" style="1" customWidth="1"/>
    <col min="2576" max="2576" width="10.9140625" style="1" customWidth="1"/>
    <col min="2577" max="2818" width="8.83203125" style="1"/>
    <col min="2819" max="2819" width="7.9140625" style="1" bestFit="1" customWidth="1"/>
    <col min="2820" max="2820" width="8.5" style="1" customWidth="1"/>
    <col min="2821" max="2822" width="8.83203125" style="1"/>
    <col min="2823" max="2823" width="7.9140625" style="1" bestFit="1" customWidth="1"/>
    <col min="2824" max="2824" width="8.83203125" style="1"/>
    <col min="2825" max="2825" width="8.33203125" style="1" customWidth="1"/>
    <col min="2826" max="2829" width="8.83203125" style="1"/>
    <col min="2830" max="2830" width="9.08203125" style="1" customWidth="1"/>
    <col min="2831" max="2831" width="11.33203125" style="1" customWidth="1"/>
    <col min="2832" max="2832" width="10.9140625" style="1" customWidth="1"/>
    <col min="2833" max="3074" width="8.83203125" style="1"/>
    <col min="3075" max="3075" width="7.9140625" style="1" bestFit="1" customWidth="1"/>
    <col min="3076" max="3076" width="8.5" style="1" customWidth="1"/>
    <col min="3077" max="3078" width="8.83203125" style="1"/>
    <col min="3079" max="3079" width="7.9140625" style="1" bestFit="1" customWidth="1"/>
    <col min="3080" max="3080" width="8.83203125" style="1"/>
    <col min="3081" max="3081" width="8.33203125" style="1" customWidth="1"/>
    <col min="3082" max="3085" width="8.83203125" style="1"/>
    <col min="3086" max="3086" width="9.08203125" style="1" customWidth="1"/>
    <col min="3087" max="3087" width="11.33203125" style="1" customWidth="1"/>
    <col min="3088" max="3088" width="10.9140625" style="1" customWidth="1"/>
    <col min="3089" max="3330" width="8.83203125" style="1"/>
    <col min="3331" max="3331" width="7.9140625" style="1" bestFit="1" customWidth="1"/>
    <col min="3332" max="3332" width="8.5" style="1" customWidth="1"/>
    <col min="3333" max="3334" width="8.83203125" style="1"/>
    <col min="3335" max="3335" width="7.9140625" style="1" bestFit="1" customWidth="1"/>
    <col min="3336" max="3336" width="8.83203125" style="1"/>
    <col min="3337" max="3337" width="8.33203125" style="1" customWidth="1"/>
    <col min="3338" max="3341" width="8.83203125" style="1"/>
    <col min="3342" max="3342" width="9.08203125" style="1" customWidth="1"/>
    <col min="3343" max="3343" width="11.33203125" style="1" customWidth="1"/>
    <col min="3344" max="3344" width="10.9140625" style="1" customWidth="1"/>
    <col min="3345" max="3586" width="8.83203125" style="1"/>
    <col min="3587" max="3587" width="7.9140625" style="1" bestFit="1" customWidth="1"/>
    <col min="3588" max="3588" width="8.5" style="1" customWidth="1"/>
    <col min="3589" max="3590" width="8.83203125" style="1"/>
    <col min="3591" max="3591" width="7.9140625" style="1" bestFit="1" customWidth="1"/>
    <col min="3592" max="3592" width="8.83203125" style="1"/>
    <col min="3593" max="3593" width="8.33203125" style="1" customWidth="1"/>
    <col min="3594" max="3597" width="8.83203125" style="1"/>
    <col min="3598" max="3598" width="9.08203125" style="1" customWidth="1"/>
    <col min="3599" max="3599" width="11.33203125" style="1" customWidth="1"/>
    <col min="3600" max="3600" width="10.9140625" style="1" customWidth="1"/>
    <col min="3601" max="3842" width="8.83203125" style="1"/>
    <col min="3843" max="3843" width="7.9140625" style="1" bestFit="1" customWidth="1"/>
    <col min="3844" max="3844" width="8.5" style="1" customWidth="1"/>
    <col min="3845" max="3846" width="8.83203125" style="1"/>
    <col min="3847" max="3847" width="7.9140625" style="1" bestFit="1" customWidth="1"/>
    <col min="3848" max="3848" width="8.83203125" style="1"/>
    <col min="3849" max="3849" width="8.33203125" style="1" customWidth="1"/>
    <col min="3850" max="3853" width="8.83203125" style="1"/>
    <col min="3854" max="3854" width="9.08203125" style="1" customWidth="1"/>
    <col min="3855" max="3855" width="11.33203125" style="1" customWidth="1"/>
    <col min="3856" max="3856" width="10.9140625" style="1" customWidth="1"/>
    <col min="3857" max="4098" width="8.83203125" style="1"/>
    <col min="4099" max="4099" width="7.9140625" style="1" bestFit="1" customWidth="1"/>
    <col min="4100" max="4100" width="8.5" style="1" customWidth="1"/>
    <col min="4101" max="4102" width="8.83203125" style="1"/>
    <col min="4103" max="4103" width="7.9140625" style="1" bestFit="1" customWidth="1"/>
    <col min="4104" max="4104" width="8.83203125" style="1"/>
    <col min="4105" max="4105" width="8.33203125" style="1" customWidth="1"/>
    <col min="4106" max="4109" width="8.83203125" style="1"/>
    <col min="4110" max="4110" width="9.08203125" style="1" customWidth="1"/>
    <col min="4111" max="4111" width="11.33203125" style="1" customWidth="1"/>
    <col min="4112" max="4112" width="10.9140625" style="1" customWidth="1"/>
    <col min="4113" max="4354" width="8.83203125" style="1"/>
    <col min="4355" max="4355" width="7.9140625" style="1" bestFit="1" customWidth="1"/>
    <col min="4356" max="4356" width="8.5" style="1" customWidth="1"/>
    <col min="4357" max="4358" width="8.83203125" style="1"/>
    <col min="4359" max="4359" width="7.9140625" style="1" bestFit="1" customWidth="1"/>
    <col min="4360" max="4360" width="8.83203125" style="1"/>
    <col min="4361" max="4361" width="8.33203125" style="1" customWidth="1"/>
    <col min="4362" max="4365" width="8.83203125" style="1"/>
    <col min="4366" max="4366" width="9.08203125" style="1" customWidth="1"/>
    <col min="4367" max="4367" width="11.33203125" style="1" customWidth="1"/>
    <col min="4368" max="4368" width="10.9140625" style="1" customWidth="1"/>
    <col min="4369" max="4610" width="8.83203125" style="1"/>
    <col min="4611" max="4611" width="7.9140625" style="1" bestFit="1" customWidth="1"/>
    <col min="4612" max="4612" width="8.5" style="1" customWidth="1"/>
    <col min="4613" max="4614" width="8.83203125" style="1"/>
    <col min="4615" max="4615" width="7.9140625" style="1" bestFit="1" customWidth="1"/>
    <col min="4616" max="4616" width="8.83203125" style="1"/>
    <col min="4617" max="4617" width="8.33203125" style="1" customWidth="1"/>
    <col min="4618" max="4621" width="8.83203125" style="1"/>
    <col min="4622" max="4622" width="9.08203125" style="1" customWidth="1"/>
    <col min="4623" max="4623" width="11.33203125" style="1" customWidth="1"/>
    <col min="4624" max="4624" width="10.9140625" style="1" customWidth="1"/>
    <col min="4625" max="4866" width="8.83203125" style="1"/>
    <col min="4867" max="4867" width="7.9140625" style="1" bestFit="1" customWidth="1"/>
    <col min="4868" max="4868" width="8.5" style="1" customWidth="1"/>
    <col min="4869" max="4870" width="8.83203125" style="1"/>
    <col min="4871" max="4871" width="7.9140625" style="1" bestFit="1" customWidth="1"/>
    <col min="4872" max="4872" width="8.83203125" style="1"/>
    <col min="4873" max="4873" width="8.33203125" style="1" customWidth="1"/>
    <col min="4874" max="4877" width="8.83203125" style="1"/>
    <col min="4878" max="4878" width="9.08203125" style="1" customWidth="1"/>
    <col min="4879" max="4879" width="11.33203125" style="1" customWidth="1"/>
    <col min="4880" max="4880" width="10.9140625" style="1" customWidth="1"/>
    <col min="4881" max="5122" width="8.83203125" style="1"/>
    <col min="5123" max="5123" width="7.9140625" style="1" bestFit="1" customWidth="1"/>
    <col min="5124" max="5124" width="8.5" style="1" customWidth="1"/>
    <col min="5125" max="5126" width="8.83203125" style="1"/>
    <col min="5127" max="5127" width="7.9140625" style="1" bestFit="1" customWidth="1"/>
    <col min="5128" max="5128" width="8.83203125" style="1"/>
    <col min="5129" max="5129" width="8.33203125" style="1" customWidth="1"/>
    <col min="5130" max="5133" width="8.83203125" style="1"/>
    <col min="5134" max="5134" width="9.08203125" style="1" customWidth="1"/>
    <col min="5135" max="5135" width="11.33203125" style="1" customWidth="1"/>
    <col min="5136" max="5136" width="10.9140625" style="1" customWidth="1"/>
    <col min="5137" max="5378" width="8.83203125" style="1"/>
    <col min="5379" max="5379" width="7.9140625" style="1" bestFit="1" customWidth="1"/>
    <col min="5380" max="5380" width="8.5" style="1" customWidth="1"/>
    <col min="5381" max="5382" width="8.83203125" style="1"/>
    <col min="5383" max="5383" width="7.9140625" style="1" bestFit="1" customWidth="1"/>
    <col min="5384" max="5384" width="8.83203125" style="1"/>
    <col min="5385" max="5385" width="8.33203125" style="1" customWidth="1"/>
    <col min="5386" max="5389" width="8.83203125" style="1"/>
    <col min="5390" max="5390" width="9.08203125" style="1" customWidth="1"/>
    <col min="5391" max="5391" width="11.33203125" style="1" customWidth="1"/>
    <col min="5392" max="5392" width="10.9140625" style="1" customWidth="1"/>
    <col min="5393" max="5634" width="8.83203125" style="1"/>
    <col min="5635" max="5635" width="7.9140625" style="1" bestFit="1" customWidth="1"/>
    <col min="5636" max="5636" width="8.5" style="1" customWidth="1"/>
    <col min="5637" max="5638" width="8.83203125" style="1"/>
    <col min="5639" max="5639" width="7.9140625" style="1" bestFit="1" customWidth="1"/>
    <col min="5640" max="5640" width="8.83203125" style="1"/>
    <col min="5641" max="5641" width="8.33203125" style="1" customWidth="1"/>
    <col min="5642" max="5645" width="8.83203125" style="1"/>
    <col min="5646" max="5646" width="9.08203125" style="1" customWidth="1"/>
    <col min="5647" max="5647" width="11.33203125" style="1" customWidth="1"/>
    <col min="5648" max="5648" width="10.9140625" style="1" customWidth="1"/>
    <col min="5649" max="5890" width="8.83203125" style="1"/>
    <col min="5891" max="5891" width="7.9140625" style="1" bestFit="1" customWidth="1"/>
    <col min="5892" max="5892" width="8.5" style="1" customWidth="1"/>
    <col min="5893" max="5894" width="8.83203125" style="1"/>
    <col min="5895" max="5895" width="7.9140625" style="1" bestFit="1" customWidth="1"/>
    <col min="5896" max="5896" width="8.83203125" style="1"/>
    <col min="5897" max="5897" width="8.33203125" style="1" customWidth="1"/>
    <col min="5898" max="5901" width="8.83203125" style="1"/>
    <col min="5902" max="5902" width="9.08203125" style="1" customWidth="1"/>
    <col min="5903" max="5903" width="11.33203125" style="1" customWidth="1"/>
    <col min="5904" max="5904" width="10.9140625" style="1" customWidth="1"/>
    <col min="5905" max="6146" width="8.83203125" style="1"/>
    <col min="6147" max="6147" width="7.9140625" style="1" bestFit="1" customWidth="1"/>
    <col min="6148" max="6148" width="8.5" style="1" customWidth="1"/>
    <col min="6149" max="6150" width="8.83203125" style="1"/>
    <col min="6151" max="6151" width="7.9140625" style="1" bestFit="1" customWidth="1"/>
    <col min="6152" max="6152" width="8.83203125" style="1"/>
    <col min="6153" max="6153" width="8.33203125" style="1" customWidth="1"/>
    <col min="6154" max="6157" width="8.83203125" style="1"/>
    <col min="6158" max="6158" width="9.08203125" style="1" customWidth="1"/>
    <col min="6159" max="6159" width="11.33203125" style="1" customWidth="1"/>
    <col min="6160" max="6160" width="10.9140625" style="1" customWidth="1"/>
    <col min="6161" max="6402" width="8.83203125" style="1"/>
    <col min="6403" max="6403" width="7.9140625" style="1" bestFit="1" customWidth="1"/>
    <col min="6404" max="6404" width="8.5" style="1" customWidth="1"/>
    <col min="6405" max="6406" width="8.83203125" style="1"/>
    <col min="6407" max="6407" width="7.9140625" style="1" bestFit="1" customWidth="1"/>
    <col min="6408" max="6408" width="8.83203125" style="1"/>
    <col min="6409" max="6409" width="8.33203125" style="1" customWidth="1"/>
    <col min="6410" max="6413" width="8.83203125" style="1"/>
    <col min="6414" max="6414" width="9.08203125" style="1" customWidth="1"/>
    <col min="6415" max="6415" width="11.33203125" style="1" customWidth="1"/>
    <col min="6416" max="6416" width="10.9140625" style="1" customWidth="1"/>
    <col min="6417" max="6658" width="8.83203125" style="1"/>
    <col min="6659" max="6659" width="7.9140625" style="1" bestFit="1" customWidth="1"/>
    <col min="6660" max="6660" width="8.5" style="1" customWidth="1"/>
    <col min="6661" max="6662" width="8.83203125" style="1"/>
    <col min="6663" max="6663" width="7.9140625" style="1" bestFit="1" customWidth="1"/>
    <col min="6664" max="6664" width="8.83203125" style="1"/>
    <col min="6665" max="6665" width="8.33203125" style="1" customWidth="1"/>
    <col min="6666" max="6669" width="8.83203125" style="1"/>
    <col min="6670" max="6670" width="9.08203125" style="1" customWidth="1"/>
    <col min="6671" max="6671" width="11.33203125" style="1" customWidth="1"/>
    <col min="6672" max="6672" width="10.9140625" style="1" customWidth="1"/>
    <col min="6673" max="6914" width="8.83203125" style="1"/>
    <col min="6915" max="6915" width="7.9140625" style="1" bestFit="1" customWidth="1"/>
    <col min="6916" max="6916" width="8.5" style="1" customWidth="1"/>
    <col min="6917" max="6918" width="8.83203125" style="1"/>
    <col min="6919" max="6919" width="7.9140625" style="1" bestFit="1" customWidth="1"/>
    <col min="6920" max="6920" width="8.83203125" style="1"/>
    <col min="6921" max="6921" width="8.33203125" style="1" customWidth="1"/>
    <col min="6922" max="6925" width="8.83203125" style="1"/>
    <col min="6926" max="6926" width="9.08203125" style="1" customWidth="1"/>
    <col min="6927" max="6927" width="11.33203125" style="1" customWidth="1"/>
    <col min="6928" max="6928" width="10.9140625" style="1" customWidth="1"/>
    <col min="6929" max="7170" width="8.83203125" style="1"/>
    <col min="7171" max="7171" width="7.9140625" style="1" bestFit="1" customWidth="1"/>
    <col min="7172" max="7172" width="8.5" style="1" customWidth="1"/>
    <col min="7173" max="7174" width="8.83203125" style="1"/>
    <col min="7175" max="7175" width="7.9140625" style="1" bestFit="1" customWidth="1"/>
    <col min="7176" max="7176" width="8.83203125" style="1"/>
    <col min="7177" max="7177" width="8.33203125" style="1" customWidth="1"/>
    <col min="7178" max="7181" width="8.83203125" style="1"/>
    <col min="7182" max="7182" width="9.08203125" style="1" customWidth="1"/>
    <col min="7183" max="7183" width="11.33203125" style="1" customWidth="1"/>
    <col min="7184" max="7184" width="10.9140625" style="1" customWidth="1"/>
    <col min="7185" max="7426" width="8.83203125" style="1"/>
    <col min="7427" max="7427" width="7.9140625" style="1" bestFit="1" customWidth="1"/>
    <col min="7428" max="7428" width="8.5" style="1" customWidth="1"/>
    <col min="7429" max="7430" width="8.83203125" style="1"/>
    <col min="7431" max="7431" width="7.9140625" style="1" bestFit="1" customWidth="1"/>
    <col min="7432" max="7432" width="8.83203125" style="1"/>
    <col min="7433" max="7433" width="8.33203125" style="1" customWidth="1"/>
    <col min="7434" max="7437" width="8.83203125" style="1"/>
    <col min="7438" max="7438" width="9.08203125" style="1" customWidth="1"/>
    <col min="7439" max="7439" width="11.33203125" style="1" customWidth="1"/>
    <col min="7440" max="7440" width="10.9140625" style="1" customWidth="1"/>
    <col min="7441" max="7682" width="8.83203125" style="1"/>
    <col min="7683" max="7683" width="7.9140625" style="1" bestFit="1" customWidth="1"/>
    <col min="7684" max="7684" width="8.5" style="1" customWidth="1"/>
    <col min="7685" max="7686" width="8.83203125" style="1"/>
    <col min="7687" max="7687" width="7.9140625" style="1" bestFit="1" customWidth="1"/>
    <col min="7688" max="7688" width="8.83203125" style="1"/>
    <col min="7689" max="7689" width="8.33203125" style="1" customWidth="1"/>
    <col min="7690" max="7693" width="8.83203125" style="1"/>
    <col min="7694" max="7694" width="9.08203125" style="1" customWidth="1"/>
    <col min="7695" max="7695" width="11.33203125" style="1" customWidth="1"/>
    <col min="7696" max="7696" width="10.9140625" style="1" customWidth="1"/>
    <col min="7697" max="7938" width="8.83203125" style="1"/>
    <col min="7939" max="7939" width="7.9140625" style="1" bestFit="1" customWidth="1"/>
    <col min="7940" max="7940" width="8.5" style="1" customWidth="1"/>
    <col min="7941" max="7942" width="8.83203125" style="1"/>
    <col min="7943" max="7943" width="7.9140625" style="1" bestFit="1" customWidth="1"/>
    <col min="7944" max="7944" width="8.83203125" style="1"/>
    <col min="7945" max="7945" width="8.33203125" style="1" customWidth="1"/>
    <col min="7946" max="7949" width="8.83203125" style="1"/>
    <col min="7950" max="7950" width="9.08203125" style="1" customWidth="1"/>
    <col min="7951" max="7951" width="11.33203125" style="1" customWidth="1"/>
    <col min="7952" max="7952" width="10.9140625" style="1" customWidth="1"/>
    <col min="7953" max="8194" width="8.83203125" style="1"/>
    <col min="8195" max="8195" width="7.9140625" style="1" bestFit="1" customWidth="1"/>
    <col min="8196" max="8196" width="8.5" style="1" customWidth="1"/>
    <col min="8197" max="8198" width="8.83203125" style="1"/>
    <col min="8199" max="8199" width="7.9140625" style="1" bestFit="1" customWidth="1"/>
    <col min="8200" max="8200" width="8.83203125" style="1"/>
    <col min="8201" max="8201" width="8.33203125" style="1" customWidth="1"/>
    <col min="8202" max="8205" width="8.83203125" style="1"/>
    <col min="8206" max="8206" width="9.08203125" style="1" customWidth="1"/>
    <col min="8207" max="8207" width="11.33203125" style="1" customWidth="1"/>
    <col min="8208" max="8208" width="10.9140625" style="1" customWidth="1"/>
    <col min="8209" max="8450" width="8.83203125" style="1"/>
    <col min="8451" max="8451" width="7.9140625" style="1" bestFit="1" customWidth="1"/>
    <col min="8452" max="8452" width="8.5" style="1" customWidth="1"/>
    <col min="8453" max="8454" width="8.83203125" style="1"/>
    <col min="8455" max="8455" width="7.9140625" style="1" bestFit="1" customWidth="1"/>
    <col min="8456" max="8456" width="8.83203125" style="1"/>
    <col min="8457" max="8457" width="8.33203125" style="1" customWidth="1"/>
    <col min="8458" max="8461" width="8.83203125" style="1"/>
    <col min="8462" max="8462" width="9.08203125" style="1" customWidth="1"/>
    <col min="8463" max="8463" width="11.33203125" style="1" customWidth="1"/>
    <col min="8464" max="8464" width="10.9140625" style="1" customWidth="1"/>
    <col min="8465" max="8706" width="8.83203125" style="1"/>
    <col min="8707" max="8707" width="7.9140625" style="1" bestFit="1" customWidth="1"/>
    <col min="8708" max="8708" width="8.5" style="1" customWidth="1"/>
    <col min="8709" max="8710" width="8.83203125" style="1"/>
    <col min="8711" max="8711" width="7.9140625" style="1" bestFit="1" customWidth="1"/>
    <col min="8712" max="8712" width="8.83203125" style="1"/>
    <col min="8713" max="8713" width="8.33203125" style="1" customWidth="1"/>
    <col min="8714" max="8717" width="8.83203125" style="1"/>
    <col min="8718" max="8718" width="9.08203125" style="1" customWidth="1"/>
    <col min="8719" max="8719" width="11.33203125" style="1" customWidth="1"/>
    <col min="8720" max="8720" width="10.9140625" style="1" customWidth="1"/>
    <col min="8721" max="8962" width="8.83203125" style="1"/>
    <col min="8963" max="8963" width="7.9140625" style="1" bestFit="1" customWidth="1"/>
    <col min="8964" max="8964" width="8.5" style="1" customWidth="1"/>
    <col min="8965" max="8966" width="8.83203125" style="1"/>
    <col min="8967" max="8967" width="7.9140625" style="1" bestFit="1" customWidth="1"/>
    <col min="8968" max="8968" width="8.83203125" style="1"/>
    <col min="8969" max="8969" width="8.33203125" style="1" customWidth="1"/>
    <col min="8970" max="8973" width="8.83203125" style="1"/>
    <col min="8974" max="8974" width="9.08203125" style="1" customWidth="1"/>
    <col min="8975" max="8975" width="11.33203125" style="1" customWidth="1"/>
    <col min="8976" max="8976" width="10.9140625" style="1" customWidth="1"/>
    <col min="8977" max="9218" width="8.83203125" style="1"/>
    <col min="9219" max="9219" width="7.9140625" style="1" bestFit="1" customWidth="1"/>
    <col min="9220" max="9220" width="8.5" style="1" customWidth="1"/>
    <col min="9221" max="9222" width="8.83203125" style="1"/>
    <col min="9223" max="9223" width="7.9140625" style="1" bestFit="1" customWidth="1"/>
    <col min="9224" max="9224" width="8.83203125" style="1"/>
    <col min="9225" max="9225" width="8.33203125" style="1" customWidth="1"/>
    <col min="9226" max="9229" width="8.83203125" style="1"/>
    <col min="9230" max="9230" width="9.08203125" style="1" customWidth="1"/>
    <col min="9231" max="9231" width="11.33203125" style="1" customWidth="1"/>
    <col min="9232" max="9232" width="10.9140625" style="1" customWidth="1"/>
    <col min="9233" max="9474" width="8.83203125" style="1"/>
    <col min="9475" max="9475" width="7.9140625" style="1" bestFit="1" customWidth="1"/>
    <col min="9476" max="9476" width="8.5" style="1" customWidth="1"/>
    <col min="9477" max="9478" width="8.83203125" style="1"/>
    <col min="9479" max="9479" width="7.9140625" style="1" bestFit="1" customWidth="1"/>
    <col min="9480" max="9480" width="8.83203125" style="1"/>
    <col min="9481" max="9481" width="8.33203125" style="1" customWidth="1"/>
    <col min="9482" max="9485" width="8.83203125" style="1"/>
    <col min="9486" max="9486" width="9.08203125" style="1" customWidth="1"/>
    <col min="9487" max="9487" width="11.33203125" style="1" customWidth="1"/>
    <col min="9488" max="9488" width="10.9140625" style="1" customWidth="1"/>
    <col min="9489" max="9730" width="8.83203125" style="1"/>
    <col min="9731" max="9731" width="7.9140625" style="1" bestFit="1" customWidth="1"/>
    <col min="9732" max="9732" width="8.5" style="1" customWidth="1"/>
    <col min="9733" max="9734" width="8.83203125" style="1"/>
    <col min="9735" max="9735" width="7.9140625" style="1" bestFit="1" customWidth="1"/>
    <col min="9736" max="9736" width="8.83203125" style="1"/>
    <col min="9737" max="9737" width="8.33203125" style="1" customWidth="1"/>
    <col min="9738" max="9741" width="8.83203125" style="1"/>
    <col min="9742" max="9742" width="9.08203125" style="1" customWidth="1"/>
    <col min="9743" max="9743" width="11.33203125" style="1" customWidth="1"/>
    <col min="9744" max="9744" width="10.9140625" style="1" customWidth="1"/>
    <col min="9745" max="9986" width="8.83203125" style="1"/>
    <col min="9987" max="9987" width="7.9140625" style="1" bestFit="1" customWidth="1"/>
    <col min="9988" max="9988" width="8.5" style="1" customWidth="1"/>
    <col min="9989" max="9990" width="8.83203125" style="1"/>
    <col min="9991" max="9991" width="7.9140625" style="1" bestFit="1" customWidth="1"/>
    <col min="9992" max="9992" width="8.83203125" style="1"/>
    <col min="9993" max="9993" width="8.33203125" style="1" customWidth="1"/>
    <col min="9994" max="9997" width="8.83203125" style="1"/>
    <col min="9998" max="9998" width="9.08203125" style="1" customWidth="1"/>
    <col min="9999" max="9999" width="11.33203125" style="1" customWidth="1"/>
    <col min="10000" max="10000" width="10.9140625" style="1" customWidth="1"/>
    <col min="10001" max="10242" width="8.83203125" style="1"/>
    <col min="10243" max="10243" width="7.9140625" style="1" bestFit="1" customWidth="1"/>
    <col min="10244" max="10244" width="8.5" style="1" customWidth="1"/>
    <col min="10245" max="10246" width="8.83203125" style="1"/>
    <col min="10247" max="10247" width="7.9140625" style="1" bestFit="1" customWidth="1"/>
    <col min="10248" max="10248" width="8.83203125" style="1"/>
    <col min="10249" max="10249" width="8.33203125" style="1" customWidth="1"/>
    <col min="10250" max="10253" width="8.83203125" style="1"/>
    <col min="10254" max="10254" width="9.08203125" style="1" customWidth="1"/>
    <col min="10255" max="10255" width="11.33203125" style="1" customWidth="1"/>
    <col min="10256" max="10256" width="10.9140625" style="1" customWidth="1"/>
    <col min="10257" max="10498" width="8.83203125" style="1"/>
    <col min="10499" max="10499" width="7.9140625" style="1" bestFit="1" customWidth="1"/>
    <col min="10500" max="10500" width="8.5" style="1" customWidth="1"/>
    <col min="10501" max="10502" width="8.83203125" style="1"/>
    <col min="10503" max="10503" width="7.9140625" style="1" bestFit="1" customWidth="1"/>
    <col min="10504" max="10504" width="8.83203125" style="1"/>
    <col min="10505" max="10505" width="8.33203125" style="1" customWidth="1"/>
    <col min="10506" max="10509" width="8.83203125" style="1"/>
    <col min="10510" max="10510" width="9.08203125" style="1" customWidth="1"/>
    <col min="10511" max="10511" width="11.33203125" style="1" customWidth="1"/>
    <col min="10512" max="10512" width="10.9140625" style="1" customWidth="1"/>
    <col min="10513" max="10754" width="8.83203125" style="1"/>
    <col min="10755" max="10755" width="7.9140625" style="1" bestFit="1" customWidth="1"/>
    <col min="10756" max="10756" width="8.5" style="1" customWidth="1"/>
    <col min="10757" max="10758" width="8.83203125" style="1"/>
    <col min="10759" max="10759" width="7.9140625" style="1" bestFit="1" customWidth="1"/>
    <col min="10760" max="10760" width="8.83203125" style="1"/>
    <col min="10761" max="10761" width="8.33203125" style="1" customWidth="1"/>
    <col min="10762" max="10765" width="8.83203125" style="1"/>
    <col min="10766" max="10766" width="9.08203125" style="1" customWidth="1"/>
    <col min="10767" max="10767" width="11.33203125" style="1" customWidth="1"/>
    <col min="10768" max="10768" width="10.9140625" style="1" customWidth="1"/>
    <col min="10769" max="11010" width="8.83203125" style="1"/>
    <col min="11011" max="11011" width="7.9140625" style="1" bestFit="1" customWidth="1"/>
    <col min="11012" max="11012" width="8.5" style="1" customWidth="1"/>
    <col min="11013" max="11014" width="8.83203125" style="1"/>
    <col min="11015" max="11015" width="7.9140625" style="1" bestFit="1" customWidth="1"/>
    <col min="11016" max="11016" width="8.83203125" style="1"/>
    <col min="11017" max="11017" width="8.33203125" style="1" customWidth="1"/>
    <col min="11018" max="11021" width="8.83203125" style="1"/>
    <col min="11022" max="11022" width="9.08203125" style="1" customWidth="1"/>
    <col min="11023" max="11023" width="11.33203125" style="1" customWidth="1"/>
    <col min="11024" max="11024" width="10.9140625" style="1" customWidth="1"/>
    <col min="11025" max="11266" width="8.83203125" style="1"/>
    <col min="11267" max="11267" width="7.9140625" style="1" bestFit="1" customWidth="1"/>
    <col min="11268" max="11268" width="8.5" style="1" customWidth="1"/>
    <col min="11269" max="11270" width="8.83203125" style="1"/>
    <col min="11271" max="11271" width="7.9140625" style="1" bestFit="1" customWidth="1"/>
    <col min="11272" max="11272" width="8.83203125" style="1"/>
    <col min="11273" max="11273" width="8.33203125" style="1" customWidth="1"/>
    <col min="11274" max="11277" width="8.83203125" style="1"/>
    <col min="11278" max="11278" width="9.08203125" style="1" customWidth="1"/>
    <col min="11279" max="11279" width="11.33203125" style="1" customWidth="1"/>
    <col min="11280" max="11280" width="10.9140625" style="1" customWidth="1"/>
    <col min="11281" max="11522" width="8.83203125" style="1"/>
    <col min="11523" max="11523" width="7.9140625" style="1" bestFit="1" customWidth="1"/>
    <col min="11524" max="11524" width="8.5" style="1" customWidth="1"/>
    <col min="11525" max="11526" width="8.83203125" style="1"/>
    <col min="11527" max="11527" width="7.9140625" style="1" bestFit="1" customWidth="1"/>
    <col min="11528" max="11528" width="8.83203125" style="1"/>
    <col min="11529" max="11529" width="8.33203125" style="1" customWidth="1"/>
    <col min="11530" max="11533" width="8.83203125" style="1"/>
    <col min="11534" max="11534" width="9.08203125" style="1" customWidth="1"/>
    <col min="11535" max="11535" width="11.33203125" style="1" customWidth="1"/>
    <col min="11536" max="11536" width="10.9140625" style="1" customWidth="1"/>
    <col min="11537" max="11778" width="8.83203125" style="1"/>
    <col min="11779" max="11779" width="7.9140625" style="1" bestFit="1" customWidth="1"/>
    <col min="11780" max="11780" width="8.5" style="1" customWidth="1"/>
    <col min="11781" max="11782" width="8.83203125" style="1"/>
    <col min="11783" max="11783" width="7.9140625" style="1" bestFit="1" customWidth="1"/>
    <col min="11784" max="11784" width="8.83203125" style="1"/>
    <col min="11785" max="11785" width="8.33203125" style="1" customWidth="1"/>
    <col min="11786" max="11789" width="8.83203125" style="1"/>
    <col min="11790" max="11790" width="9.08203125" style="1" customWidth="1"/>
    <col min="11791" max="11791" width="11.33203125" style="1" customWidth="1"/>
    <col min="11792" max="11792" width="10.9140625" style="1" customWidth="1"/>
    <col min="11793" max="12034" width="8.83203125" style="1"/>
    <col min="12035" max="12035" width="7.9140625" style="1" bestFit="1" customWidth="1"/>
    <col min="12036" max="12036" width="8.5" style="1" customWidth="1"/>
    <col min="12037" max="12038" width="8.83203125" style="1"/>
    <col min="12039" max="12039" width="7.9140625" style="1" bestFit="1" customWidth="1"/>
    <col min="12040" max="12040" width="8.83203125" style="1"/>
    <col min="12041" max="12041" width="8.33203125" style="1" customWidth="1"/>
    <col min="12042" max="12045" width="8.83203125" style="1"/>
    <col min="12046" max="12046" width="9.08203125" style="1" customWidth="1"/>
    <col min="12047" max="12047" width="11.33203125" style="1" customWidth="1"/>
    <col min="12048" max="12048" width="10.9140625" style="1" customWidth="1"/>
    <col min="12049" max="12290" width="8.83203125" style="1"/>
    <col min="12291" max="12291" width="7.9140625" style="1" bestFit="1" customWidth="1"/>
    <col min="12292" max="12292" width="8.5" style="1" customWidth="1"/>
    <col min="12293" max="12294" width="8.83203125" style="1"/>
    <col min="12295" max="12295" width="7.9140625" style="1" bestFit="1" customWidth="1"/>
    <col min="12296" max="12296" width="8.83203125" style="1"/>
    <col min="12297" max="12297" width="8.33203125" style="1" customWidth="1"/>
    <col min="12298" max="12301" width="8.83203125" style="1"/>
    <col min="12302" max="12302" width="9.08203125" style="1" customWidth="1"/>
    <col min="12303" max="12303" width="11.33203125" style="1" customWidth="1"/>
    <col min="12304" max="12304" width="10.9140625" style="1" customWidth="1"/>
    <col min="12305" max="12546" width="8.83203125" style="1"/>
    <col min="12547" max="12547" width="7.9140625" style="1" bestFit="1" customWidth="1"/>
    <col min="12548" max="12548" width="8.5" style="1" customWidth="1"/>
    <col min="12549" max="12550" width="8.83203125" style="1"/>
    <col min="12551" max="12551" width="7.9140625" style="1" bestFit="1" customWidth="1"/>
    <col min="12552" max="12552" width="8.83203125" style="1"/>
    <col min="12553" max="12553" width="8.33203125" style="1" customWidth="1"/>
    <col min="12554" max="12557" width="8.83203125" style="1"/>
    <col min="12558" max="12558" width="9.08203125" style="1" customWidth="1"/>
    <col min="12559" max="12559" width="11.33203125" style="1" customWidth="1"/>
    <col min="12560" max="12560" width="10.9140625" style="1" customWidth="1"/>
    <col min="12561" max="12802" width="8.83203125" style="1"/>
    <col min="12803" max="12803" width="7.9140625" style="1" bestFit="1" customWidth="1"/>
    <col min="12804" max="12804" width="8.5" style="1" customWidth="1"/>
    <col min="12805" max="12806" width="8.83203125" style="1"/>
    <col min="12807" max="12807" width="7.9140625" style="1" bestFit="1" customWidth="1"/>
    <col min="12808" max="12808" width="8.83203125" style="1"/>
    <col min="12809" max="12809" width="8.33203125" style="1" customWidth="1"/>
    <col min="12810" max="12813" width="8.83203125" style="1"/>
    <col min="12814" max="12814" width="9.08203125" style="1" customWidth="1"/>
    <col min="12815" max="12815" width="11.33203125" style="1" customWidth="1"/>
    <col min="12816" max="12816" width="10.9140625" style="1" customWidth="1"/>
    <col min="12817" max="13058" width="8.83203125" style="1"/>
    <col min="13059" max="13059" width="7.9140625" style="1" bestFit="1" customWidth="1"/>
    <col min="13060" max="13060" width="8.5" style="1" customWidth="1"/>
    <col min="13061" max="13062" width="8.83203125" style="1"/>
    <col min="13063" max="13063" width="7.9140625" style="1" bestFit="1" customWidth="1"/>
    <col min="13064" max="13064" width="8.83203125" style="1"/>
    <col min="13065" max="13065" width="8.33203125" style="1" customWidth="1"/>
    <col min="13066" max="13069" width="8.83203125" style="1"/>
    <col min="13070" max="13070" width="9.08203125" style="1" customWidth="1"/>
    <col min="13071" max="13071" width="11.33203125" style="1" customWidth="1"/>
    <col min="13072" max="13072" width="10.9140625" style="1" customWidth="1"/>
    <col min="13073" max="13314" width="8.83203125" style="1"/>
    <col min="13315" max="13315" width="7.9140625" style="1" bestFit="1" customWidth="1"/>
    <col min="13316" max="13316" width="8.5" style="1" customWidth="1"/>
    <col min="13317" max="13318" width="8.83203125" style="1"/>
    <col min="13319" max="13319" width="7.9140625" style="1" bestFit="1" customWidth="1"/>
    <col min="13320" max="13320" width="8.83203125" style="1"/>
    <col min="13321" max="13321" width="8.33203125" style="1" customWidth="1"/>
    <col min="13322" max="13325" width="8.83203125" style="1"/>
    <col min="13326" max="13326" width="9.08203125" style="1" customWidth="1"/>
    <col min="13327" max="13327" width="11.33203125" style="1" customWidth="1"/>
    <col min="13328" max="13328" width="10.9140625" style="1" customWidth="1"/>
    <col min="13329" max="13570" width="8.83203125" style="1"/>
    <col min="13571" max="13571" width="7.9140625" style="1" bestFit="1" customWidth="1"/>
    <col min="13572" max="13572" width="8.5" style="1" customWidth="1"/>
    <col min="13573" max="13574" width="8.83203125" style="1"/>
    <col min="13575" max="13575" width="7.9140625" style="1" bestFit="1" customWidth="1"/>
    <col min="13576" max="13576" width="8.83203125" style="1"/>
    <col min="13577" max="13577" width="8.33203125" style="1" customWidth="1"/>
    <col min="13578" max="13581" width="8.83203125" style="1"/>
    <col min="13582" max="13582" width="9.08203125" style="1" customWidth="1"/>
    <col min="13583" max="13583" width="11.33203125" style="1" customWidth="1"/>
    <col min="13584" max="13584" width="10.9140625" style="1" customWidth="1"/>
    <col min="13585" max="13826" width="8.83203125" style="1"/>
    <col min="13827" max="13827" width="7.9140625" style="1" bestFit="1" customWidth="1"/>
    <col min="13828" max="13828" width="8.5" style="1" customWidth="1"/>
    <col min="13829" max="13830" width="8.83203125" style="1"/>
    <col min="13831" max="13831" width="7.9140625" style="1" bestFit="1" customWidth="1"/>
    <col min="13832" max="13832" width="8.83203125" style="1"/>
    <col min="13833" max="13833" width="8.33203125" style="1" customWidth="1"/>
    <col min="13834" max="13837" width="8.83203125" style="1"/>
    <col min="13838" max="13838" width="9.08203125" style="1" customWidth="1"/>
    <col min="13839" max="13839" width="11.33203125" style="1" customWidth="1"/>
    <col min="13840" max="13840" width="10.9140625" style="1" customWidth="1"/>
    <col min="13841" max="14082" width="8.83203125" style="1"/>
    <col min="14083" max="14083" width="7.9140625" style="1" bestFit="1" customWidth="1"/>
    <col min="14084" max="14084" width="8.5" style="1" customWidth="1"/>
    <col min="14085" max="14086" width="8.83203125" style="1"/>
    <col min="14087" max="14087" width="7.9140625" style="1" bestFit="1" customWidth="1"/>
    <col min="14088" max="14088" width="8.83203125" style="1"/>
    <col min="14089" max="14089" width="8.33203125" style="1" customWidth="1"/>
    <col min="14090" max="14093" width="8.83203125" style="1"/>
    <col min="14094" max="14094" width="9.08203125" style="1" customWidth="1"/>
    <col min="14095" max="14095" width="11.33203125" style="1" customWidth="1"/>
    <col min="14096" max="14096" width="10.9140625" style="1" customWidth="1"/>
    <col min="14097" max="14338" width="8.83203125" style="1"/>
    <col min="14339" max="14339" width="7.9140625" style="1" bestFit="1" customWidth="1"/>
    <col min="14340" max="14340" width="8.5" style="1" customWidth="1"/>
    <col min="14341" max="14342" width="8.83203125" style="1"/>
    <col min="14343" max="14343" width="7.9140625" style="1" bestFit="1" customWidth="1"/>
    <col min="14344" max="14344" width="8.83203125" style="1"/>
    <col min="14345" max="14345" width="8.33203125" style="1" customWidth="1"/>
    <col min="14346" max="14349" width="8.83203125" style="1"/>
    <col min="14350" max="14350" width="9.08203125" style="1" customWidth="1"/>
    <col min="14351" max="14351" width="11.33203125" style="1" customWidth="1"/>
    <col min="14352" max="14352" width="10.9140625" style="1" customWidth="1"/>
    <col min="14353" max="14594" width="8.83203125" style="1"/>
    <col min="14595" max="14595" width="7.9140625" style="1" bestFit="1" customWidth="1"/>
    <col min="14596" max="14596" width="8.5" style="1" customWidth="1"/>
    <col min="14597" max="14598" width="8.83203125" style="1"/>
    <col min="14599" max="14599" width="7.9140625" style="1" bestFit="1" customWidth="1"/>
    <col min="14600" max="14600" width="8.83203125" style="1"/>
    <col min="14601" max="14601" width="8.33203125" style="1" customWidth="1"/>
    <col min="14602" max="14605" width="8.83203125" style="1"/>
    <col min="14606" max="14606" width="9.08203125" style="1" customWidth="1"/>
    <col min="14607" max="14607" width="11.33203125" style="1" customWidth="1"/>
    <col min="14608" max="14608" width="10.9140625" style="1" customWidth="1"/>
    <col min="14609" max="14850" width="8.83203125" style="1"/>
    <col min="14851" max="14851" width="7.9140625" style="1" bestFit="1" customWidth="1"/>
    <col min="14852" max="14852" width="8.5" style="1" customWidth="1"/>
    <col min="14853" max="14854" width="8.83203125" style="1"/>
    <col min="14855" max="14855" width="7.9140625" style="1" bestFit="1" customWidth="1"/>
    <col min="14856" max="14856" width="8.83203125" style="1"/>
    <col min="14857" max="14857" width="8.33203125" style="1" customWidth="1"/>
    <col min="14858" max="14861" width="8.83203125" style="1"/>
    <col min="14862" max="14862" width="9.08203125" style="1" customWidth="1"/>
    <col min="14863" max="14863" width="11.33203125" style="1" customWidth="1"/>
    <col min="14864" max="14864" width="10.9140625" style="1" customWidth="1"/>
    <col min="14865" max="15106" width="8.83203125" style="1"/>
    <col min="15107" max="15107" width="7.9140625" style="1" bestFit="1" customWidth="1"/>
    <col min="15108" max="15108" width="8.5" style="1" customWidth="1"/>
    <col min="15109" max="15110" width="8.83203125" style="1"/>
    <col min="15111" max="15111" width="7.9140625" style="1" bestFit="1" customWidth="1"/>
    <col min="15112" max="15112" width="8.83203125" style="1"/>
    <col min="15113" max="15113" width="8.33203125" style="1" customWidth="1"/>
    <col min="15114" max="15117" width="8.83203125" style="1"/>
    <col min="15118" max="15118" width="9.08203125" style="1" customWidth="1"/>
    <col min="15119" max="15119" width="11.33203125" style="1" customWidth="1"/>
    <col min="15120" max="15120" width="10.9140625" style="1" customWidth="1"/>
    <col min="15121" max="15362" width="8.83203125" style="1"/>
    <col min="15363" max="15363" width="7.9140625" style="1" bestFit="1" customWidth="1"/>
    <col min="15364" max="15364" width="8.5" style="1" customWidth="1"/>
    <col min="15365" max="15366" width="8.83203125" style="1"/>
    <col min="15367" max="15367" width="7.9140625" style="1" bestFit="1" customWidth="1"/>
    <col min="15368" max="15368" width="8.83203125" style="1"/>
    <col min="15369" max="15369" width="8.33203125" style="1" customWidth="1"/>
    <col min="15370" max="15373" width="8.83203125" style="1"/>
    <col min="15374" max="15374" width="9.08203125" style="1" customWidth="1"/>
    <col min="15375" max="15375" width="11.33203125" style="1" customWidth="1"/>
    <col min="15376" max="15376" width="10.9140625" style="1" customWidth="1"/>
    <col min="15377" max="15618" width="8.83203125" style="1"/>
    <col min="15619" max="15619" width="7.9140625" style="1" bestFit="1" customWidth="1"/>
    <col min="15620" max="15620" width="8.5" style="1" customWidth="1"/>
    <col min="15621" max="15622" width="8.83203125" style="1"/>
    <col min="15623" max="15623" width="7.9140625" style="1" bestFit="1" customWidth="1"/>
    <col min="15624" max="15624" width="8.83203125" style="1"/>
    <col min="15625" max="15625" width="8.33203125" style="1" customWidth="1"/>
    <col min="15626" max="15629" width="8.83203125" style="1"/>
    <col min="15630" max="15630" width="9.08203125" style="1" customWidth="1"/>
    <col min="15631" max="15631" width="11.33203125" style="1" customWidth="1"/>
    <col min="15632" max="15632" width="10.9140625" style="1" customWidth="1"/>
    <col min="15633" max="15874" width="8.83203125" style="1"/>
    <col min="15875" max="15875" width="7.9140625" style="1" bestFit="1" customWidth="1"/>
    <col min="15876" max="15876" width="8.5" style="1" customWidth="1"/>
    <col min="15877" max="15878" width="8.83203125" style="1"/>
    <col min="15879" max="15879" width="7.9140625" style="1" bestFit="1" customWidth="1"/>
    <col min="15880" max="15880" width="8.83203125" style="1"/>
    <col min="15881" max="15881" width="8.33203125" style="1" customWidth="1"/>
    <col min="15882" max="15885" width="8.83203125" style="1"/>
    <col min="15886" max="15886" width="9.08203125" style="1" customWidth="1"/>
    <col min="15887" max="15887" width="11.33203125" style="1" customWidth="1"/>
    <col min="15888" max="15888" width="10.9140625" style="1" customWidth="1"/>
    <col min="15889" max="16130" width="8.83203125" style="1"/>
    <col min="16131" max="16131" width="7.9140625" style="1" bestFit="1" customWidth="1"/>
    <col min="16132" max="16132" width="8.5" style="1" customWidth="1"/>
    <col min="16133" max="16134" width="8.83203125" style="1"/>
    <col min="16135" max="16135" width="7.9140625" style="1" bestFit="1" customWidth="1"/>
    <col min="16136" max="16136" width="8.83203125" style="1"/>
    <col min="16137" max="16137" width="8.33203125" style="1" customWidth="1"/>
    <col min="16138" max="16141" width="8.83203125" style="1"/>
    <col min="16142" max="16142" width="9.08203125" style="1" customWidth="1"/>
    <col min="16143" max="16143" width="11.33203125" style="1" customWidth="1"/>
    <col min="16144" max="16144" width="10.9140625" style="1" customWidth="1"/>
    <col min="16145" max="16384" width="8.83203125" style="1"/>
  </cols>
  <sheetData>
    <row r="1" spans="1:16" ht="39.6" customHeight="1">
      <c r="A1" s="27" t="s">
        <v>0</v>
      </c>
      <c r="B1" s="27"/>
      <c r="C1" s="27"/>
      <c r="D1" s="27"/>
      <c r="E1" s="27"/>
      <c r="F1" s="27"/>
      <c r="G1" s="27"/>
      <c r="H1" s="27"/>
    </row>
    <row r="2" spans="1:16" ht="19.8">
      <c r="A2" s="29" t="s">
        <v>74</v>
      </c>
      <c r="B2" s="28"/>
      <c r="C2" s="28"/>
      <c r="D2" s="28"/>
      <c r="E2" s="28"/>
      <c r="F2" s="28"/>
      <c r="G2" s="28"/>
      <c r="H2" s="28"/>
    </row>
    <row r="6" spans="1:16">
      <c r="A6" s="2" t="s">
        <v>1</v>
      </c>
      <c r="B6" s="3"/>
      <c r="C6" s="3"/>
      <c r="D6" s="4" t="s">
        <v>2</v>
      </c>
      <c r="E6" s="3" t="s">
        <v>3</v>
      </c>
      <c r="F6" s="2" t="s">
        <v>4</v>
      </c>
      <c r="G6" s="3"/>
      <c r="H6" s="3"/>
      <c r="I6" s="4" t="s">
        <v>5</v>
      </c>
      <c r="J6" s="3" t="s">
        <v>6</v>
      </c>
      <c r="K6" s="2" t="s">
        <v>7</v>
      </c>
      <c r="L6" s="3"/>
      <c r="M6" s="3"/>
      <c r="N6" s="4" t="s">
        <v>8</v>
      </c>
      <c r="O6" s="3" t="s">
        <v>9</v>
      </c>
      <c r="P6" s="5" t="s">
        <v>10</v>
      </c>
    </row>
    <row r="7" spans="1:16">
      <c r="A7" s="6">
        <v>0.28000000000000003</v>
      </c>
      <c r="B7" s="6">
        <v>0.42</v>
      </c>
      <c r="C7" s="6">
        <v>0.62</v>
      </c>
      <c r="D7" s="3">
        <f>AVERAGE(A7:C7)</f>
        <v>0.43999999999999995</v>
      </c>
      <c r="E7" s="3">
        <f>MAX(A7:C7)-MIN(A7:C7)</f>
        <v>0.33999999999999997</v>
      </c>
      <c r="F7" s="6">
        <v>0.06</v>
      </c>
      <c r="G7" s="6">
        <v>0.23</v>
      </c>
      <c r="H7" s="6">
        <v>0.05</v>
      </c>
      <c r="I7" s="3">
        <f>AVERAGE(F7:H7)</f>
        <v>0.11333333333333334</v>
      </c>
      <c r="J7" s="3">
        <f>MAX(F7:H7)-MIN(F7:H7)</f>
        <v>0.18</v>
      </c>
      <c r="K7" s="6">
        <v>0.02</v>
      </c>
      <c r="L7" s="6">
        <v>-0.13</v>
      </c>
      <c r="M7" s="6">
        <v>-0.17</v>
      </c>
      <c r="N7" s="3">
        <f>AVERAGE(K7:M7)</f>
        <v>-9.3333333333333338E-2</v>
      </c>
      <c r="O7" s="3">
        <f>MAX(K7:M7)-MIN(K7:M7)</f>
        <v>0.19</v>
      </c>
      <c r="P7" s="7">
        <f>AVERAGE(A7:C7,F7:H7,K7:M7)</f>
        <v>0.15333333333333332</v>
      </c>
    </row>
    <row r="8" spans="1:16">
      <c r="A8" s="6">
        <v>-0.57999999999999996</v>
      </c>
      <c r="B8" s="6">
        <v>-0.7</v>
      </c>
      <c r="C8" s="6">
        <v>-0.6</v>
      </c>
      <c r="D8" s="3">
        <f t="shared" ref="D8:D16" si="0">AVERAGE(A8:C8)</f>
        <v>-0.62666666666666659</v>
      </c>
      <c r="E8" s="3">
        <f t="shared" ref="E8:E16" si="1">MAX(A8:C8)-MIN(A8:C8)</f>
        <v>0.12</v>
      </c>
      <c r="F8" s="6">
        <v>-0.49</v>
      </c>
      <c r="G8" s="6">
        <v>-0.73</v>
      </c>
      <c r="H8" s="6">
        <v>-0.7</v>
      </c>
      <c r="I8" s="3">
        <f t="shared" ref="I8:I16" si="2">AVERAGE(F8:H8)</f>
        <v>-0.64</v>
      </c>
      <c r="J8" s="3">
        <f t="shared" ref="J8:J16" si="3">MAX(F8:H8)-MIN(F8:H8)</f>
        <v>0.24</v>
      </c>
      <c r="K8" s="6">
        <v>-1.4</v>
      </c>
      <c r="L8" s="6">
        <v>-1.1499999999999999</v>
      </c>
      <c r="M8" s="6">
        <v>-0.98</v>
      </c>
      <c r="N8" s="3">
        <f t="shared" ref="N8:N16" si="4">AVERAGE(K8:M8)</f>
        <v>-1.1766666666666665</v>
      </c>
      <c r="O8" s="3">
        <f t="shared" ref="O8:O16" si="5">MAX(K8:M8)-MIN(K8:M8)</f>
        <v>0.41999999999999993</v>
      </c>
      <c r="P8" s="1">
        <f t="shared" ref="P8:P16" si="6">AVERAGE(A8:C8,F8:H8,K8:M8)</f>
        <v>-0.81444444444444442</v>
      </c>
    </row>
    <row r="9" spans="1:16">
      <c r="A9" s="6">
        <v>1.32</v>
      </c>
      <c r="B9" s="6">
        <v>1.1499999999999999</v>
      </c>
      <c r="C9" s="6">
        <v>1.25</v>
      </c>
      <c r="D9" s="3">
        <f t="shared" si="0"/>
        <v>1.24</v>
      </c>
      <c r="E9" s="3">
        <f t="shared" si="1"/>
        <v>0.17000000000000015</v>
      </c>
      <c r="F9" s="6">
        <v>1.17</v>
      </c>
      <c r="G9" s="6">
        <v>0.92</v>
      </c>
      <c r="H9" s="6">
        <v>1.32</v>
      </c>
      <c r="I9" s="3">
        <f t="shared" si="2"/>
        <v>1.1366666666666667</v>
      </c>
      <c r="J9" s="3">
        <f t="shared" si="3"/>
        <v>0.4</v>
      </c>
      <c r="K9" s="6">
        <v>0.86</v>
      </c>
      <c r="L9" s="6">
        <v>1.07</v>
      </c>
      <c r="M9" s="6">
        <v>0.65</v>
      </c>
      <c r="N9" s="3">
        <f t="shared" si="4"/>
        <v>0.86</v>
      </c>
      <c r="O9" s="3">
        <f t="shared" si="5"/>
        <v>0.42000000000000004</v>
      </c>
      <c r="P9" s="1">
        <f t="shared" si="6"/>
        <v>1.078888888888889</v>
      </c>
    </row>
    <row r="10" spans="1:16">
      <c r="A10" s="6">
        <v>0.45</v>
      </c>
      <c r="B10" s="6">
        <v>0.48</v>
      </c>
      <c r="C10" s="6">
        <v>0.62</v>
      </c>
      <c r="D10" s="3">
        <f t="shared" si="0"/>
        <v>0.51666666666666661</v>
      </c>
      <c r="E10" s="3">
        <f t="shared" si="1"/>
        <v>0.16999999999999998</v>
      </c>
      <c r="F10" s="6">
        <v>-0.01</v>
      </c>
      <c r="G10" s="6">
        <v>0.24</v>
      </c>
      <c r="H10" s="6">
        <v>0.18</v>
      </c>
      <c r="I10" s="3">
        <f t="shared" si="2"/>
        <v>0.13666666666666666</v>
      </c>
      <c r="J10" s="3">
        <f t="shared" si="3"/>
        <v>0.25</v>
      </c>
      <c r="K10" s="6">
        <v>0.12</v>
      </c>
      <c r="L10" s="6">
        <v>0.18</v>
      </c>
      <c r="M10" s="6">
        <v>0.09</v>
      </c>
      <c r="N10" s="3">
        <f t="shared" si="4"/>
        <v>0.13</v>
      </c>
      <c r="O10" s="3">
        <f t="shared" si="5"/>
        <v>0.09</v>
      </c>
      <c r="P10" s="1">
        <f t="shared" si="6"/>
        <v>0.26111111111111107</v>
      </c>
    </row>
    <row r="11" spans="1:16">
      <c r="A11" s="6">
        <v>-0.82</v>
      </c>
      <c r="B11" s="6">
        <v>-0.94</v>
      </c>
      <c r="C11" s="6">
        <v>-0.86</v>
      </c>
      <c r="D11" s="3">
        <f t="shared" si="0"/>
        <v>-0.87333333333333318</v>
      </c>
      <c r="E11" s="3">
        <f t="shared" si="1"/>
        <v>0.12</v>
      </c>
      <c r="F11" s="6">
        <v>-0.57999999999999996</v>
      </c>
      <c r="G11" s="6">
        <v>-0.22</v>
      </c>
      <c r="H11" s="6">
        <v>-0.43</v>
      </c>
      <c r="I11" s="3">
        <f t="shared" si="2"/>
        <v>-0.41</v>
      </c>
      <c r="J11" s="3">
        <f t="shared" si="3"/>
        <v>0.36</v>
      </c>
      <c r="K11" s="6">
        <v>-1.48</v>
      </c>
      <c r="L11" s="6">
        <v>-1.0900000000000001</v>
      </c>
      <c r="M11" s="6">
        <v>-1.47</v>
      </c>
      <c r="N11" s="3">
        <f t="shared" si="4"/>
        <v>-1.3466666666666667</v>
      </c>
      <c r="O11" s="3">
        <f t="shared" si="5"/>
        <v>0.3899999999999999</v>
      </c>
      <c r="P11" s="1">
        <f t="shared" si="6"/>
        <v>-0.87666666666666659</v>
      </c>
    </row>
    <row r="12" spans="1:16">
      <c r="A12" s="6">
        <v>0</v>
      </c>
      <c r="B12" s="6">
        <v>-0.13</v>
      </c>
      <c r="C12" s="6">
        <v>-0.23</v>
      </c>
      <c r="D12" s="3">
        <f t="shared" si="0"/>
        <v>-0.12</v>
      </c>
      <c r="E12" s="3">
        <f t="shared" si="1"/>
        <v>0.23</v>
      </c>
      <c r="F12" s="6">
        <v>-0.22</v>
      </c>
      <c r="G12" s="6">
        <v>0.2</v>
      </c>
      <c r="H12" s="6">
        <v>0.04</v>
      </c>
      <c r="I12" s="3">
        <f t="shared" si="2"/>
        <v>6.6666666666666706E-3</v>
      </c>
      <c r="J12" s="3">
        <f t="shared" si="3"/>
        <v>0.42000000000000004</v>
      </c>
      <c r="K12" s="6">
        <v>-0.31</v>
      </c>
      <c r="L12" s="6">
        <v>-0.69</v>
      </c>
      <c r="M12" s="6">
        <v>-0.51</v>
      </c>
      <c r="N12" s="3">
        <f t="shared" si="4"/>
        <v>-0.5033333333333333</v>
      </c>
      <c r="O12" s="3">
        <f t="shared" si="5"/>
        <v>0.37999999999999995</v>
      </c>
      <c r="P12" s="1">
        <f t="shared" si="6"/>
        <v>-0.20555555555555555</v>
      </c>
    </row>
    <row r="13" spans="1:16">
      <c r="A13" s="6">
        <v>0.56999999999999995</v>
      </c>
      <c r="B13" s="6">
        <v>0.73</v>
      </c>
      <c r="C13" s="6">
        <v>0.64</v>
      </c>
      <c r="D13" s="3">
        <f t="shared" si="0"/>
        <v>0.64666666666666661</v>
      </c>
      <c r="E13" s="3">
        <f t="shared" si="1"/>
        <v>0.16000000000000003</v>
      </c>
      <c r="F13" s="6">
        <v>0.45</v>
      </c>
      <c r="G13" s="6">
        <v>0.53</v>
      </c>
      <c r="H13" s="6">
        <v>0.81</v>
      </c>
      <c r="I13" s="3">
        <f t="shared" si="2"/>
        <v>0.59666666666666668</v>
      </c>
      <c r="J13" s="3">
        <f t="shared" si="3"/>
        <v>0.36000000000000004</v>
      </c>
      <c r="K13" s="6">
        <v>0</v>
      </c>
      <c r="L13" s="6">
        <v>-0.01</v>
      </c>
      <c r="M13" s="6">
        <v>0.19</v>
      </c>
      <c r="N13" s="3">
        <f t="shared" si="4"/>
        <v>0.06</v>
      </c>
      <c r="O13" s="3">
        <f t="shared" si="5"/>
        <v>0.2</v>
      </c>
      <c r="P13" s="1">
        <f t="shared" si="6"/>
        <v>0.43444444444444447</v>
      </c>
    </row>
    <row r="14" spans="1:16">
      <c r="A14" s="6">
        <v>-0.33</v>
      </c>
      <c r="B14" s="6">
        <v>-0.22</v>
      </c>
      <c r="C14" s="6">
        <v>-0.19</v>
      </c>
      <c r="D14" s="3">
        <f t="shared" si="0"/>
        <v>-0.24666666666666667</v>
      </c>
      <c r="E14" s="3">
        <f t="shared" si="1"/>
        <v>0.14000000000000001</v>
      </c>
      <c r="F14" s="6">
        <v>-0.25</v>
      </c>
      <c r="G14" s="6">
        <v>0.06</v>
      </c>
      <c r="H14" s="6">
        <v>-0.36</v>
      </c>
      <c r="I14" s="3">
        <f t="shared" si="2"/>
        <v>-0.18333333333333335</v>
      </c>
      <c r="J14" s="3">
        <f t="shared" si="3"/>
        <v>0.42</v>
      </c>
      <c r="K14" s="6">
        <v>-0.48</v>
      </c>
      <c r="L14" s="6">
        <v>-0.57999999999999996</v>
      </c>
      <c r="M14" s="6">
        <v>-0.51</v>
      </c>
      <c r="N14" s="3">
        <f t="shared" si="4"/>
        <v>-0.52333333333333332</v>
      </c>
      <c r="O14" s="3">
        <f t="shared" si="5"/>
        <v>9.9999999999999978E-2</v>
      </c>
      <c r="P14" s="1">
        <f t="shared" si="6"/>
        <v>-0.31777777777777783</v>
      </c>
    </row>
    <row r="15" spans="1:16">
      <c r="A15" s="6">
        <v>2.2400000000000002</v>
      </c>
      <c r="B15" s="6">
        <v>1.97</v>
      </c>
      <c r="C15" s="6">
        <v>1.99</v>
      </c>
      <c r="D15" s="3">
        <f t="shared" si="0"/>
        <v>2.0666666666666669</v>
      </c>
      <c r="E15" s="3">
        <f t="shared" si="1"/>
        <v>0.27000000000000024</v>
      </c>
      <c r="F15" s="6">
        <v>1.78</v>
      </c>
      <c r="G15" s="6">
        <v>2.1</v>
      </c>
      <c r="H15" s="6">
        <v>2.17</v>
      </c>
      <c r="I15" s="3">
        <f t="shared" si="2"/>
        <v>2.0166666666666666</v>
      </c>
      <c r="J15" s="3">
        <f t="shared" si="3"/>
        <v>0.3899999999999999</v>
      </c>
      <c r="K15" s="6">
        <v>1.75</v>
      </c>
      <c r="L15" s="6">
        <v>1.43</v>
      </c>
      <c r="M15" s="6">
        <v>1.85</v>
      </c>
      <c r="N15" s="3">
        <f t="shared" si="4"/>
        <v>1.6766666666666665</v>
      </c>
      <c r="O15" s="3">
        <f t="shared" si="5"/>
        <v>0.42000000000000015</v>
      </c>
      <c r="P15" s="1">
        <f t="shared" si="6"/>
        <v>1.9200000000000002</v>
      </c>
    </row>
    <row r="16" spans="1:16">
      <c r="A16" s="6">
        <v>-1.38</v>
      </c>
      <c r="B16" s="6">
        <v>-1.27</v>
      </c>
      <c r="C16" s="6">
        <v>-1.33</v>
      </c>
      <c r="D16" s="3">
        <f t="shared" si="0"/>
        <v>-1.3266666666666667</v>
      </c>
      <c r="E16" s="3">
        <f t="shared" si="1"/>
        <v>0.10999999999999988</v>
      </c>
      <c r="F16" s="6">
        <v>-1.7</v>
      </c>
      <c r="G16" s="6">
        <v>-1.64</v>
      </c>
      <c r="H16" s="6">
        <v>-1.52</v>
      </c>
      <c r="I16" s="3">
        <f t="shared" si="2"/>
        <v>-1.6199999999999999</v>
      </c>
      <c r="J16" s="3">
        <f t="shared" si="3"/>
        <v>0.17999999999999994</v>
      </c>
      <c r="K16" s="6">
        <v>-1.51</v>
      </c>
      <c r="L16" s="6">
        <v>-1.29</v>
      </c>
      <c r="M16" s="6">
        <v>-1.18</v>
      </c>
      <c r="N16" s="3">
        <f t="shared" si="4"/>
        <v>-1.3266666666666664</v>
      </c>
      <c r="O16" s="3">
        <f t="shared" si="5"/>
        <v>0.33000000000000007</v>
      </c>
      <c r="P16" s="1">
        <f t="shared" si="6"/>
        <v>-1.4244444444444444</v>
      </c>
    </row>
    <row r="17" spans="4:16">
      <c r="D17" s="8" t="s">
        <v>11</v>
      </c>
      <c r="E17" s="9" t="s">
        <v>12</v>
      </c>
      <c r="I17" s="8" t="s">
        <v>13</v>
      </c>
      <c r="J17" s="9" t="s">
        <v>14</v>
      </c>
      <c r="N17" s="8" t="s">
        <v>15</v>
      </c>
      <c r="O17" s="9" t="s">
        <v>16</v>
      </c>
    </row>
    <row r="18" spans="4:16">
      <c r="D18" s="10">
        <f>AVERAGE(D7:D16)</f>
        <v>0.17166666666666669</v>
      </c>
      <c r="E18" s="11">
        <f>AVERAGE(E7:E16)</f>
        <v>0.18300000000000002</v>
      </c>
      <c r="I18" s="10">
        <f>AVERAGE(I7:I16)</f>
        <v>0.11533333333333336</v>
      </c>
      <c r="J18" s="11">
        <f>AVERAGE(J7:J16)</f>
        <v>0.31999999999999995</v>
      </c>
      <c r="N18" s="10">
        <f>AVERAGE(N7:N16)</f>
        <v>-0.22433333333333333</v>
      </c>
      <c r="O18" s="11">
        <f>AVERAGE(O7:O16)</f>
        <v>0.29400000000000004</v>
      </c>
      <c r="P18" s="1" t="s">
        <v>17</v>
      </c>
    </row>
    <row r="19" spans="4:16">
      <c r="P19" s="1">
        <f>MAX(P7:P16)-MIN(P7:P16)</f>
        <v>3.3444444444444446</v>
      </c>
    </row>
    <row r="21" spans="4:16" ht="16.2">
      <c r="D21" s="12" t="s">
        <v>18</v>
      </c>
      <c r="E21" s="12" t="s">
        <v>19</v>
      </c>
      <c r="G21" s="12" t="s">
        <v>20</v>
      </c>
      <c r="H21" s="12"/>
    </row>
    <row r="22" spans="4:16">
      <c r="D22" s="12">
        <f>MAX(D18,I18,N18)-MIN(D18,I18,N18)</f>
        <v>0.39600000000000002</v>
      </c>
      <c r="E22" s="12">
        <f>AVERAGE(E18,J18,O18)</f>
        <v>0.26566666666666666</v>
      </c>
      <c r="G22" s="13">
        <f>E22/1.69257</f>
        <v>0.15696051960430982</v>
      </c>
      <c r="H22" s="12"/>
      <c r="O22" s="5" t="s">
        <v>21</v>
      </c>
      <c r="P22" s="14">
        <f>P19/3.17905</f>
        <v>1.0520263740565403</v>
      </c>
    </row>
    <row r="41" spans="1:9">
      <c r="D41" s="5">
        <f>D22/1.91155</f>
        <v>0.20716172739399963</v>
      </c>
      <c r="I41" s="5">
        <f>G22^2/(10*3)</f>
        <v>8.2122015714849756E-4</v>
      </c>
    </row>
    <row r="45" spans="1:9" ht="16.2">
      <c r="A45" s="15"/>
      <c r="B45" s="16" t="s">
        <v>22</v>
      </c>
      <c r="C45" s="17">
        <f>SQRT(D41^2-I41)</f>
        <v>0.20517007856828762</v>
      </c>
    </row>
    <row r="48" spans="1:9">
      <c r="A48" s="1" t="s">
        <v>23</v>
      </c>
    </row>
    <row r="49" spans="1:1">
      <c r="A49" s="1" t="s">
        <v>24</v>
      </c>
    </row>
    <row r="50" spans="1:1">
      <c r="A50" s="1" t="s">
        <v>25</v>
      </c>
    </row>
    <row r="51" spans="1:1">
      <c r="A51" s="1" t="s">
        <v>26</v>
      </c>
    </row>
    <row r="52" spans="1:1">
      <c r="A52" s="1" t="s">
        <v>27</v>
      </c>
    </row>
    <row r="53" spans="1:1">
      <c r="A53" s="1" t="s">
        <v>28</v>
      </c>
    </row>
    <row r="54" spans="1:1">
      <c r="A54" s="1" t="s">
        <v>29</v>
      </c>
    </row>
  </sheetData>
  <mergeCells count="2">
    <mergeCell ref="A1:H1"/>
    <mergeCell ref="A2:H2"/>
  </mergeCells>
  <phoneticPr fontId="3" type="noConversion"/>
  <pageMargins left="0.7" right="0.7" top="0.75" bottom="0.75" header="0.3" footer="0.3"/>
  <pageSetup paperSize="9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3</xdr:col>
                <xdr:colOff>76200</xdr:colOff>
                <xdr:row>30</xdr:row>
                <xdr:rowOff>38100</xdr:rowOff>
              </from>
              <to>
                <xdr:col>10</xdr:col>
                <xdr:colOff>518160</xdr:colOff>
                <xdr:row>36</xdr:row>
                <xdr:rowOff>83820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topLeftCell="A4" workbookViewId="0">
      <selection activeCell="F41" sqref="F41"/>
    </sheetView>
  </sheetViews>
  <sheetFormatPr defaultRowHeight="15.6"/>
  <sheetData>
    <row r="1" spans="1:8" ht="22.2">
      <c r="A1" s="18" t="s">
        <v>30</v>
      </c>
      <c r="B1" s="19"/>
      <c r="C1" s="19"/>
      <c r="D1" s="19"/>
      <c r="E1" s="19"/>
      <c r="F1" s="19"/>
      <c r="G1" s="20"/>
      <c r="H1" s="21"/>
    </row>
    <row r="2" spans="1:8" ht="21">
      <c r="A2" s="19"/>
      <c r="B2" s="19"/>
      <c r="C2" s="19"/>
      <c r="D2" s="19"/>
      <c r="E2" s="19"/>
      <c r="F2" s="19"/>
      <c r="G2" s="21"/>
      <c r="H2" s="21"/>
    </row>
    <row r="8" spans="1:8">
      <c r="D8" s="22">
        <f>5.15/1.128</f>
        <v>4.5656028368794335</v>
      </c>
    </row>
    <row r="9" spans="1:8">
      <c r="D9" s="22">
        <f>5.15/1.693</f>
        <v>3.0419373892498522</v>
      </c>
    </row>
    <row r="17" spans="4:24">
      <c r="E17" s="22">
        <f>5.15/1.41</f>
        <v>3.6524822695035466</v>
      </c>
    </row>
    <row r="18" spans="4:24">
      <c r="E18" s="22">
        <f>5.15/1.91</f>
        <v>2.6963350785340316</v>
      </c>
    </row>
    <row r="24" spans="4:24">
      <c r="X24">
        <f>5.15/2</f>
        <v>2.5750000000000002</v>
      </c>
    </row>
    <row r="31" spans="4:24">
      <c r="D31" s="22">
        <f>5.15/3.08</f>
        <v>1.6720779220779221</v>
      </c>
    </row>
    <row r="32" spans="4:24">
      <c r="D32" s="22">
        <f>5.15/3.18</f>
        <v>1.6194968553459119</v>
      </c>
    </row>
  </sheetData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opLeftCell="A16" workbookViewId="0">
      <selection activeCell="A27" sqref="A27:G36"/>
    </sheetView>
  </sheetViews>
  <sheetFormatPr defaultRowHeight="15.6"/>
  <cols>
    <col min="1" max="6" width="8.83203125" style="1"/>
    <col min="7" max="7" width="7.4140625" style="1" bestFit="1" customWidth="1"/>
    <col min="8" max="262" width="8.83203125" style="1"/>
    <col min="263" max="263" width="7.4140625" style="1" bestFit="1" customWidth="1"/>
    <col min="264" max="518" width="8.83203125" style="1"/>
    <col min="519" max="519" width="7.4140625" style="1" bestFit="1" customWidth="1"/>
    <col min="520" max="774" width="8.83203125" style="1"/>
    <col min="775" max="775" width="7.4140625" style="1" bestFit="1" customWidth="1"/>
    <col min="776" max="1030" width="8.83203125" style="1"/>
    <col min="1031" max="1031" width="7.4140625" style="1" bestFit="1" customWidth="1"/>
    <col min="1032" max="1286" width="8.83203125" style="1"/>
    <col min="1287" max="1287" width="7.4140625" style="1" bestFit="1" customWidth="1"/>
    <col min="1288" max="1542" width="8.83203125" style="1"/>
    <col min="1543" max="1543" width="7.4140625" style="1" bestFit="1" customWidth="1"/>
    <col min="1544" max="1798" width="8.83203125" style="1"/>
    <col min="1799" max="1799" width="7.4140625" style="1" bestFit="1" customWidth="1"/>
    <col min="1800" max="2054" width="8.83203125" style="1"/>
    <col min="2055" max="2055" width="7.4140625" style="1" bestFit="1" customWidth="1"/>
    <col min="2056" max="2310" width="8.83203125" style="1"/>
    <col min="2311" max="2311" width="7.4140625" style="1" bestFit="1" customWidth="1"/>
    <col min="2312" max="2566" width="8.83203125" style="1"/>
    <col min="2567" max="2567" width="7.4140625" style="1" bestFit="1" customWidth="1"/>
    <col min="2568" max="2822" width="8.83203125" style="1"/>
    <col min="2823" max="2823" width="7.4140625" style="1" bestFit="1" customWidth="1"/>
    <col min="2824" max="3078" width="8.83203125" style="1"/>
    <col min="3079" max="3079" width="7.4140625" style="1" bestFit="1" customWidth="1"/>
    <col min="3080" max="3334" width="8.83203125" style="1"/>
    <col min="3335" max="3335" width="7.4140625" style="1" bestFit="1" customWidth="1"/>
    <col min="3336" max="3590" width="8.83203125" style="1"/>
    <col min="3591" max="3591" width="7.4140625" style="1" bestFit="1" customWidth="1"/>
    <col min="3592" max="3846" width="8.83203125" style="1"/>
    <col min="3847" max="3847" width="7.4140625" style="1" bestFit="1" customWidth="1"/>
    <col min="3848" max="4102" width="8.83203125" style="1"/>
    <col min="4103" max="4103" width="7.4140625" style="1" bestFit="1" customWidth="1"/>
    <col min="4104" max="4358" width="8.83203125" style="1"/>
    <col min="4359" max="4359" width="7.4140625" style="1" bestFit="1" customWidth="1"/>
    <col min="4360" max="4614" width="8.83203125" style="1"/>
    <col min="4615" max="4615" width="7.4140625" style="1" bestFit="1" customWidth="1"/>
    <col min="4616" max="4870" width="8.83203125" style="1"/>
    <col min="4871" max="4871" width="7.4140625" style="1" bestFit="1" customWidth="1"/>
    <col min="4872" max="5126" width="8.83203125" style="1"/>
    <col min="5127" max="5127" width="7.4140625" style="1" bestFit="1" customWidth="1"/>
    <col min="5128" max="5382" width="8.83203125" style="1"/>
    <col min="5383" max="5383" width="7.4140625" style="1" bestFit="1" customWidth="1"/>
    <col min="5384" max="5638" width="8.83203125" style="1"/>
    <col min="5639" max="5639" width="7.4140625" style="1" bestFit="1" customWidth="1"/>
    <col min="5640" max="5894" width="8.83203125" style="1"/>
    <col min="5895" max="5895" width="7.4140625" style="1" bestFit="1" customWidth="1"/>
    <col min="5896" max="6150" width="8.83203125" style="1"/>
    <col min="6151" max="6151" width="7.4140625" style="1" bestFit="1" customWidth="1"/>
    <col min="6152" max="6406" width="8.83203125" style="1"/>
    <col min="6407" max="6407" width="7.4140625" style="1" bestFit="1" customWidth="1"/>
    <col min="6408" max="6662" width="8.83203125" style="1"/>
    <col min="6663" max="6663" width="7.4140625" style="1" bestFit="1" customWidth="1"/>
    <col min="6664" max="6918" width="8.83203125" style="1"/>
    <col min="6919" max="6919" width="7.4140625" style="1" bestFit="1" customWidth="1"/>
    <col min="6920" max="7174" width="8.83203125" style="1"/>
    <col min="7175" max="7175" width="7.4140625" style="1" bestFit="1" customWidth="1"/>
    <col min="7176" max="7430" width="8.83203125" style="1"/>
    <col min="7431" max="7431" width="7.4140625" style="1" bestFit="1" customWidth="1"/>
    <col min="7432" max="7686" width="8.83203125" style="1"/>
    <col min="7687" max="7687" width="7.4140625" style="1" bestFit="1" customWidth="1"/>
    <col min="7688" max="7942" width="8.83203125" style="1"/>
    <col min="7943" max="7943" width="7.4140625" style="1" bestFit="1" customWidth="1"/>
    <col min="7944" max="8198" width="8.83203125" style="1"/>
    <col min="8199" max="8199" width="7.4140625" style="1" bestFit="1" customWidth="1"/>
    <col min="8200" max="8454" width="8.83203125" style="1"/>
    <col min="8455" max="8455" width="7.4140625" style="1" bestFit="1" customWidth="1"/>
    <col min="8456" max="8710" width="8.83203125" style="1"/>
    <col min="8711" max="8711" width="7.4140625" style="1" bestFit="1" customWidth="1"/>
    <col min="8712" max="8966" width="8.83203125" style="1"/>
    <col min="8967" max="8967" width="7.4140625" style="1" bestFit="1" customWidth="1"/>
    <col min="8968" max="9222" width="8.83203125" style="1"/>
    <col min="9223" max="9223" width="7.4140625" style="1" bestFit="1" customWidth="1"/>
    <col min="9224" max="9478" width="8.83203125" style="1"/>
    <col min="9479" max="9479" width="7.4140625" style="1" bestFit="1" customWidth="1"/>
    <col min="9480" max="9734" width="8.83203125" style="1"/>
    <col min="9735" max="9735" width="7.4140625" style="1" bestFit="1" customWidth="1"/>
    <col min="9736" max="9990" width="8.83203125" style="1"/>
    <col min="9991" max="9991" width="7.4140625" style="1" bestFit="1" customWidth="1"/>
    <col min="9992" max="10246" width="8.83203125" style="1"/>
    <col min="10247" max="10247" width="7.4140625" style="1" bestFit="1" customWidth="1"/>
    <col min="10248" max="10502" width="8.83203125" style="1"/>
    <col min="10503" max="10503" width="7.4140625" style="1" bestFit="1" customWidth="1"/>
    <col min="10504" max="10758" width="8.83203125" style="1"/>
    <col min="10759" max="10759" width="7.4140625" style="1" bestFit="1" customWidth="1"/>
    <col min="10760" max="11014" width="8.83203125" style="1"/>
    <col min="11015" max="11015" width="7.4140625" style="1" bestFit="1" customWidth="1"/>
    <col min="11016" max="11270" width="8.83203125" style="1"/>
    <col min="11271" max="11271" width="7.4140625" style="1" bestFit="1" customWidth="1"/>
    <col min="11272" max="11526" width="8.83203125" style="1"/>
    <col min="11527" max="11527" width="7.4140625" style="1" bestFit="1" customWidth="1"/>
    <col min="11528" max="11782" width="8.83203125" style="1"/>
    <col min="11783" max="11783" width="7.4140625" style="1" bestFit="1" customWidth="1"/>
    <col min="11784" max="12038" width="8.83203125" style="1"/>
    <col min="12039" max="12039" width="7.4140625" style="1" bestFit="1" customWidth="1"/>
    <col min="12040" max="12294" width="8.83203125" style="1"/>
    <col min="12295" max="12295" width="7.4140625" style="1" bestFit="1" customWidth="1"/>
    <col min="12296" max="12550" width="8.83203125" style="1"/>
    <col min="12551" max="12551" width="7.4140625" style="1" bestFit="1" customWidth="1"/>
    <col min="12552" max="12806" width="8.83203125" style="1"/>
    <col min="12807" max="12807" width="7.4140625" style="1" bestFit="1" customWidth="1"/>
    <col min="12808" max="13062" width="8.83203125" style="1"/>
    <col min="13063" max="13063" width="7.4140625" style="1" bestFit="1" customWidth="1"/>
    <col min="13064" max="13318" width="8.83203125" style="1"/>
    <col min="13319" max="13319" width="7.4140625" style="1" bestFit="1" customWidth="1"/>
    <col min="13320" max="13574" width="8.83203125" style="1"/>
    <col min="13575" max="13575" width="7.4140625" style="1" bestFit="1" customWidth="1"/>
    <col min="13576" max="13830" width="8.83203125" style="1"/>
    <col min="13831" max="13831" width="7.4140625" style="1" bestFit="1" customWidth="1"/>
    <col min="13832" max="14086" width="8.83203125" style="1"/>
    <col min="14087" max="14087" width="7.4140625" style="1" bestFit="1" customWidth="1"/>
    <col min="14088" max="14342" width="8.83203125" style="1"/>
    <col min="14343" max="14343" width="7.4140625" style="1" bestFit="1" customWidth="1"/>
    <col min="14344" max="14598" width="8.83203125" style="1"/>
    <col min="14599" max="14599" width="7.4140625" style="1" bestFit="1" customWidth="1"/>
    <col min="14600" max="14854" width="8.83203125" style="1"/>
    <col min="14855" max="14855" width="7.4140625" style="1" bestFit="1" customWidth="1"/>
    <col min="14856" max="15110" width="8.83203125" style="1"/>
    <col min="15111" max="15111" width="7.4140625" style="1" bestFit="1" customWidth="1"/>
    <col min="15112" max="15366" width="8.83203125" style="1"/>
    <col min="15367" max="15367" width="7.4140625" style="1" bestFit="1" customWidth="1"/>
    <col min="15368" max="15622" width="8.83203125" style="1"/>
    <col min="15623" max="15623" width="7.4140625" style="1" bestFit="1" customWidth="1"/>
    <col min="15624" max="15878" width="8.83203125" style="1"/>
    <col min="15879" max="15879" width="7.4140625" style="1" bestFit="1" customWidth="1"/>
    <col min="15880" max="16134" width="8.83203125" style="1"/>
    <col min="16135" max="16135" width="7.4140625" style="1" bestFit="1" customWidth="1"/>
    <col min="16136" max="16384" width="8.83203125" style="1"/>
  </cols>
  <sheetData>
    <row r="1" spans="1:7">
      <c r="A1" s="23" t="s">
        <v>31</v>
      </c>
      <c r="B1" s="23"/>
      <c r="C1" s="23"/>
      <c r="D1" s="23"/>
      <c r="E1" s="23"/>
    </row>
    <row r="3" spans="1:7">
      <c r="A3" s="1" t="s">
        <v>32</v>
      </c>
      <c r="B3" s="23">
        <f>0.02464+0.04209</f>
        <v>6.6729999999999998E-2</v>
      </c>
    </row>
    <row r="4" spans="1:7">
      <c r="A4" s="1" t="s">
        <v>33</v>
      </c>
    </row>
    <row r="5" spans="1:7">
      <c r="A5" s="1" t="s">
        <v>34</v>
      </c>
      <c r="G5" s="22">
        <f>(0.06673/1.17349)*100</f>
        <v>5.6864566378920998</v>
      </c>
    </row>
    <row r="6" spans="1:7">
      <c r="A6" s="1" t="s">
        <v>35</v>
      </c>
    </row>
    <row r="7" spans="1:7">
      <c r="A7" s="1" t="s">
        <v>36</v>
      </c>
    </row>
    <row r="8" spans="1:7">
      <c r="A8" s="1" t="s">
        <v>37</v>
      </c>
    </row>
    <row r="9" spans="1:7">
      <c r="A9" s="1" t="s">
        <v>38</v>
      </c>
    </row>
    <row r="12" spans="1:7">
      <c r="A12" s="1" t="s">
        <v>39</v>
      </c>
    </row>
    <row r="13" spans="1:7">
      <c r="G13" s="22">
        <f>(0.25832/1.08328)*100</f>
        <v>23.846097038623441</v>
      </c>
    </row>
    <row r="15" spans="1:7">
      <c r="A15" s="1" t="s">
        <v>23</v>
      </c>
    </row>
    <row r="16" spans="1:7">
      <c r="A16" s="1" t="s">
        <v>24</v>
      </c>
    </row>
    <row r="17" spans="1:5">
      <c r="A17" s="1" t="s">
        <v>25</v>
      </c>
    </row>
    <row r="18" spans="1:5">
      <c r="A18" s="1" t="s">
        <v>26</v>
      </c>
    </row>
    <row r="19" spans="1:5">
      <c r="A19" s="1" t="s">
        <v>27</v>
      </c>
    </row>
    <row r="20" spans="1:5">
      <c r="A20" s="1" t="s">
        <v>28</v>
      </c>
    </row>
    <row r="21" spans="1:5">
      <c r="A21" s="1" t="s">
        <v>29</v>
      </c>
    </row>
    <row r="24" spans="1:5">
      <c r="A24" s="1" t="s">
        <v>40</v>
      </c>
    </row>
    <row r="27" spans="1:5">
      <c r="A27" s="23" t="s">
        <v>41</v>
      </c>
      <c r="B27" s="23"/>
      <c r="C27" s="23"/>
      <c r="D27" s="23"/>
      <c r="E27" s="23"/>
    </row>
    <row r="28" spans="1:5">
      <c r="A28" s="1" t="s">
        <v>42</v>
      </c>
    </row>
    <row r="29" spans="1:5">
      <c r="A29" s="1" t="s">
        <v>43</v>
      </c>
    </row>
    <row r="31" spans="1:5">
      <c r="A31" s="1" t="s">
        <v>44</v>
      </c>
    </row>
    <row r="32" spans="1:5">
      <c r="A32" s="1" t="s">
        <v>45</v>
      </c>
    </row>
    <row r="33" spans="1:9">
      <c r="A33" s="1" t="s">
        <v>46</v>
      </c>
    </row>
    <row r="34" spans="1:9">
      <c r="A34" s="1" t="s">
        <v>47</v>
      </c>
    </row>
    <row r="35" spans="1:9">
      <c r="A35" s="1" t="s">
        <v>48</v>
      </c>
    </row>
    <row r="36" spans="1:9">
      <c r="A36" s="1" t="s">
        <v>49</v>
      </c>
      <c r="I36" s="1">
        <f>84.4963/89</f>
        <v>0.94939662921348322</v>
      </c>
    </row>
    <row r="39" spans="1:9">
      <c r="A39" s="1" t="s">
        <v>50</v>
      </c>
    </row>
    <row r="41" spans="1:9">
      <c r="A41" s="1" t="s">
        <v>42</v>
      </c>
    </row>
    <row r="42" spans="1:9">
      <c r="A42" s="1" t="s">
        <v>51</v>
      </c>
    </row>
    <row r="44" spans="1:9">
      <c r="A44" s="1" t="s">
        <v>32</v>
      </c>
    </row>
    <row r="45" spans="1:9">
      <c r="A45" s="1" t="s">
        <v>33</v>
      </c>
    </row>
    <row r="46" spans="1:9" ht="16.2">
      <c r="A46" s="1" t="s">
        <v>52</v>
      </c>
      <c r="G46" s="24">
        <f>100*(0.09113/1.05004)</f>
        <v>8.6787170012570947</v>
      </c>
    </row>
    <row r="47" spans="1:9">
      <c r="A47" s="1" t="s">
        <v>53</v>
      </c>
    </row>
    <row r="48" spans="1:9">
      <c r="A48" s="1" t="s">
        <v>54</v>
      </c>
    </row>
    <row r="49" spans="1:1">
      <c r="A49" s="1" t="s">
        <v>55</v>
      </c>
    </row>
    <row r="50" spans="1:1">
      <c r="A50" s="1" t="s">
        <v>56</v>
      </c>
    </row>
    <row r="51" spans="1:1">
      <c r="A51" s="1" t="s">
        <v>57</v>
      </c>
    </row>
    <row r="52" spans="1:1">
      <c r="A52" s="1" t="s">
        <v>58</v>
      </c>
    </row>
    <row r="55" spans="1:1">
      <c r="A55" s="1" t="s">
        <v>39</v>
      </c>
    </row>
    <row r="58" spans="1:1">
      <c r="A58" s="1" t="s">
        <v>23</v>
      </c>
    </row>
    <row r="59" spans="1:1">
      <c r="A59" s="1" t="s">
        <v>24</v>
      </c>
    </row>
    <row r="60" spans="1:1">
      <c r="A60" s="1" t="s">
        <v>59</v>
      </c>
    </row>
    <row r="61" spans="1:1">
      <c r="A61" s="1" t="s">
        <v>60</v>
      </c>
    </row>
    <row r="62" spans="1:1">
      <c r="A62" s="1" t="s">
        <v>61</v>
      </c>
    </row>
    <row r="63" spans="1:1">
      <c r="A63" s="1" t="s">
        <v>62</v>
      </c>
    </row>
    <row r="64" spans="1:1">
      <c r="A64" s="1" t="s">
        <v>63</v>
      </c>
    </row>
    <row r="65" spans="1:1">
      <c r="A65" s="1" t="s">
        <v>64</v>
      </c>
    </row>
    <row r="66" spans="1:1">
      <c r="A66" s="1" t="s">
        <v>65</v>
      </c>
    </row>
    <row r="69" spans="1:1">
      <c r="A69" s="1" t="s">
        <v>66</v>
      </c>
    </row>
  </sheetData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="85" zoomScaleNormal="85" workbookViewId="0">
      <selection activeCell="G16" sqref="G16"/>
    </sheetView>
  </sheetViews>
  <sheetFormatPr defaultRowHeight="15.6"/>
  <sheetData>
    <row r="1" spans="1:13">
      <c r="A1" s="23" t="s">
        <v>41</v>
      </c>
      <c r="B1" s="23"/>
      <c r="C1" s="23"/>
      <c r="D1" s="23"/>
      <c r="E1" s="23"/>
      <c r="F1" s="1"/>
      <c r="G1" s="1"/>
    </row>
    <row r="2" spans="1:13">
      <c r="A2" s="1" t="s">
        <v>42</v>
      </c>
      <c r="B2" s="1"/>
      <c r="C2" s="1"/>
      <c r="D2" s="1"/>
      <c r="E2" s="1"/>
      <c r="F2" s="1"/>
      <c r="G2" s="1"/>
    </row>
    <row r="3" spans="1:13">
      <c r="A3" s="1" t="s">
        <v>43</v>
      </c>
      <c r="B3" s="1"/>
      <c r="C3" s="1"/>
      <c r="D3" s="1"/>
      <c r="E3" s="1"/>
      <c r="F3" s="1"/>
      <c r="G3" s="1"/>
    </row>
    <row r="4" spans="1:13">
      <c r="A4" s="1"/>
      <c r="B4" s="1"/>
      <c r="C4" s="1"/>
      <c r="D4" s="1"/>
      <c r="E4" s="1"/>
      <c r="F4" s="1"/>
      <c r="G4" s="1"/>
    </row>
    <row r="5" spans="1:13">
      <c r="A5" s="1" t="s">
        <v>44</v>
      </c>
      <c r="B5" s="1"/>
      <c r="C5" s="1"/>
      <c r="D5" s="1"/>
      <c r="E5" s="1"/>
      <c r="F5" s="1"/>
      <c r="G5" s="1"/>
    </row>
    <row r="6" spans="1:13">
      <c r="A6" s="1" t="s">
        <v>45</v>
      </c>
      <c r="B6" s="1"/>
      <c r="C6" s="1"/>
      <c r="D6" s="1"/>
      <c r="E6" s="1"/>
      <c r="F6" s="1"/>
      <c r="G6" s="1"/>
    </row>
    <row r="7" spans="1:13">
      <c r="A7" s="1" t="s">
        <v>46</v>
      </c>
      <c r="B7" s="1"/>
      <c r="C7" s="1"/>
      <c r="D7" s="1"/>
      <c r="E7" s="1"/>
      <c r="F7" s="1"/>
      <c r="G7" s="1"/>
    </row>
    <row r="8" spans="1:13">
      <c r="A8" s="1" t="s">
        <v>47</v>
      </c>
      <c r="B8" s="1"/>
      <c r="C8" s="1"/>
      <c r="D8" s="1"/>
      <c r="E8" s="1"/>
      <c r="F8" s="1"/>
      <c r="G8" s="1"/>
    </row>
    <row r="9" spans="1:13">
      <c r="A9" s="1" t="s">
        <v>48</v>
      </c>
      <c r="B9" s="1"/>
      <c r="C9" s="1"/>
      <c r="D9" s="1"/>
      <c r="E9" s="1"/>
      <c r="F9" s="1"/>
      <c r="G9" s="1"/>
    </row>
    <row r="10" spans="1:13">
      <c r="A10" s="1" t="s">
        <v>49</v>
      </c>
      <c r="B10" s="1"/>
      <c r="C10" s="1"/>
      <c r="D10" s="1"/>
      <c r="E10" s="1"/>
      <c r="F10" s="1"/>
      <c r="G10" s="1"/>
    </row>
    <row r="13" spans="1:13" ht="16.2">
      <c r="A13" s="25" t="s">
        <v>69</v>
      </c>
      <c r="B13" s="25"/>
      <c r="C13" s="25"/>
      <c r="E13" s="25" t="s">
        <v>70</v>
      </c>
      <c r="G13" t="s">
        <v>72</v>
      </c>
      <c r="M13" s="26">
        <f>8.73061/0.10049</f>
        <v>86.880386108070468</v>
      </c>
    </row>
    <row r="14" spans="1:13" ht="16.2">
      <c r="A14" s="25" t="s">
        <v>67</v>
      </c>
      <c r="B14" s="25"/>
      <c r="C14" s="25"/>
      <c r="G14" t="s">
        <v>73</v>
      </c>
      <c r="M14" s="26">
        <f>1.37681/0.10049</f>
        <v>13.700965270176138</v>
      </c>
    </row>
    <row r="15" spans="1:13" ht="16.2">
      <c r="A15" s="25" t="s">
        <v>68</v>
      </c>
      <c r="B15" s="25"/>
      <c r="C15" s="25"/>
      <c r="G15" t="s">
        <v>71</v>
      </c>
      <c r="M15" s="26">
        <f>0.10049/0.02264</f>
        <v>4.4386042402826851</v>
      </c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Xbar-R</vt:lpstr>
      <vt:lpstr>K係數</vt:lpstr>
      <vt:lpstr>Minitab</vt:lpstr>
      <vt:lpstr>ANOVA解說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ieccheng</dc:creator>
  <cp:lastModifiedBy>user</cp:lastModifiedBy>
  <dcterms:created xsi:type="dcterms:W3CDTF">2020-11-13T05:21:20Z</dcterms:created>
  <dcterms:modified xsi:type="dcterms:W3CDTF">2020-11-24T02:17:40Z</dcterms:modified>
</cp:coreProperties>
</file>